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<sst xmlns="http://schemas.openxmlformats.org/spreadsheetml/2006/main" count="351" uniqueCount="144">
  <si>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</si>
  <si>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</si>
  <si>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</si>
  <si>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</si>
  <si>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</si>
  <si>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</si>
  <si>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</si>
  <si>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</si>
  <si>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</si>
  <si>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</si>
  <si>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</si>
  <si>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</si>
  <si>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</si>
  <si>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</si>
  <si>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</si>
  <si>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</si>
  <si>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</si>
  <si>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</si>
  <si>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</si>
  <si>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</si>
  <si>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</si>
  <si>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</si>
  <si>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</si>
  <si>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</si>
  <si>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</si>
  <si>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</si>
  <si>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</si>
  <si>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</si>
  <si>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</si>
  <si>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</si>
  <si>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</si>
  <si>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</si>
  <si>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</si>
  <si>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</si>
  <si>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</si>
  <si>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</si>
  <si>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</si>
  <si>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</si>
  <si>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</si>
  <si>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</si>
  <si>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</si>
  <si>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</si>
  <si>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</si>
  <si>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</si>
  <si>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</si>
  <si>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</si>
  <si>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</si>
  <si>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</si>
  <si>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</si>
  <si>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</si>
  <si>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</si>
  <si>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</si>
  <si>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</si>
  <si>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</si>
  <si>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</si>
  <si>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</si>
  <si>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</si>
  <si>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</si>
  <si>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</si>
  <si>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</si>
  <si>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</si>
  <si>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</si>
  <si>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</si>
  <si>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</si>
  <si>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</si>
  <si>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</si>
  <si>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</si>
  <si>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</si>
  <si>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</si>
  <si>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</si>
  <si>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</si>
  <si>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</si>
  <si>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</si>
  <si>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</si>
  <si>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</si>
  <si>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</si>
  <si>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</si>
  <si>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</si>
  <si>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</si>
  <si>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</si>
  <si>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</si>
  <si>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</si>
  <si>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</si>
  <si>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</si>
  <si>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</si>
  <si>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</si>
  <si>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</si>
  <si>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</si>
  <si>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</si>
  <si>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</si>
  <si>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</si>
  <si>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</si>
  <si>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</si>
  <si>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</si>
  <si>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</si>
  <si>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</si>
  <si>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</si>
  <si>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</si>
  <si>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</si>
  <si>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</si>
  <si>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</si>
  <si>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</si>
  <si>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</si>
  <si>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</si>
  <si>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</si>
  <si>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</si>
  <si>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</si>
  <si>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</si>
  <si>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</si>
  <si>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</si>
  <si>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</si>
  <si>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</si>
  <si>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</si>
  <si>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</si>
  <si>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</si>
  <si>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</si>
  <si>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</si>
  <si>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</si>
  <si>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</si>
  <si>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</si>
  <si>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</si>
  <si>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</si>
  <si>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</si>
  <si>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</si>
  <si>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</si>
  <si>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</si>
  <si>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</si>
  <si>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</si>
  <si>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</si>
  <si>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</si>
  <si>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</si>
  <si>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</si>
  <si>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</si>
  <si>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</si>
  <si>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</si>
  <si>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</si>
  <si>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</si>
  <si>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</si>
  <si>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</si>
  <si>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</si>
  <si>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</si>
  <si>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 Uchwały rady Gminy Nr XLIII/302/06</t>
  </si>
  <si>
    <t>Z dnia 7 września  2006r</t>
  </si>
  <si>
    <t>dotacja celowa z budżetu na finansowanie  lub dofinansowanie  zadań zleconych do realizacji pozostałym  jednostkom nie zaliczonym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</si>
</sst>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="75" zoomScaleNormal="75" zoomScaleSheetLayoutView="75" workbookViewId="0" topLeftCell="A334">
      <selection activeCell="G369" sqref="G369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8" t="s">
        <v>141</v>
      </c>
      <c r="B2" s="98"/>
      <c r="C2" s="98"/>
      <c r="D2" s="98"/>
      <c r="E2" s="6"/>
      <c r="F2" s="6"/>
    </row>
    <row r="3" spans="1:6" ht="15.75">
      <c r="A3" s="98" t="s">
        <v>142</v>
      </c>
      <c r="B3" s="98"/>
      <c r="C3" s="98"/>
      <c r="D3" s="98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95" t="s">
        <v>2</v>
      </c>
      <c r="B7" s="95" t="s">
        <v>3</v>
      </c>
      <c r="C7" s="95" t="s">
        <v>79</v>
      </c>
      <c r="D7" s="99" t="s">
        <v>78</v>
      </c>
      <c r="E7" s="92"/>
      <c r="F7" s="92" t="s">
        <v>131</v>
      </c>
      <c r="G7" s="87" t="s">
        <v>112</v>
      </c>
      <c r="H7" s="88"/>
      <c r="I7" s="89" t="s">
        <v>113</v>
      </c>
    </row>
    <row r="8" spans="1:9" s="3" customFormat="1" ht="12.75" customHeight="1" hidden="1">
      <c r="A8" s="96"/>
      <c r="B8" s="96"/>
      <c r="C8" s="96"/>
      <c r="D8" s="100"/>
      <c r="E8" s="93"/>
      <c r="F8" s="94"/>
      <c r="G8" s="73"/>
      <c r="H8" s="73"/>
      <c r="I8" s="90"/>
    </row>
    <row r="9" spans="1:9" s="3" customFormat="1" ht="15" customHeight="1">
      <c r="A9" s="97"/>
      <c r="B9" s="97"/>
      <c r="C9" s="97"/>
      <c r="D9" s="101"/>
      <c r="E9" s="94"/>
      <c r="F9" s="4"/>
      <c r="G9" s="74" t="s">
        <v>114</v>
      </c>
      <c r="H9" s="74" t="s">
        <v>115</v>
      </c>
      <c r="I9" s="91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3393171</v>
      </c>
      <c r="G11" s="11">
        <f>G12+G17+G19</f>
        <v>0</v>
      </c>
      <c r="H11" s="11">
        <f>H12+H17+H19</f>
        <v>1099263</v>
      </c>
      <c r="I11" s="11">
        <f>I12+I17+I19</f>
        <v>2293908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3276531</v>
      </c>
      <c r="G12" s="39">
        <f>G13+G15+G16</f>
        <v>0</v>
      </c>
      <c r="H12" s="39">
        <f>H13+H15+H16</f>
        <v>1099263</v>
      </c>
      <c r="I12" s="39">
        <f>I13+I14+I16+I15</f>
        <v>2177268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491526</v>
      </c>
      <c r="G13" s="12"/>
      <c r="H13" s="12"/>
      <c r="I13" s="12">
        <f>F13+G13-H13</f>
        <v>491526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1667805</v>
      </c>
      <c r="G15" s="12"/>
      <c r="H15" s="12">
        <v>787186</v>
      </c>
      <c r="I15" s="12">
        <f>F15+G15-H15</f>
        <v>880619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1117200</v>
      </c>
      <c r="G16" s="12"/>
      <c r="H16" s="12">
        <v>312077</v>
      </c>
      <c r="I16" s="12">
        <f>F16+G16-H16</f>
        <v>805123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11">
        <f>G27</f>
        <v>0</v>
      </c>
      <c r="H26" s="11">
        <f>H27</f>
        <v>0</v>
      </c>
      <c r="I26" s="11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39">
        <f>G28+G29</f>
        <v>0</v>
      </c>
      <c r="H27" s="39">
        <f>H28+H29</f>
        <v>0</v>
      </c>
      <c r="I27" s="39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12"/>
      <c r="H28" s="12"/>
      <c r="I28" s="1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12"/>
      <c r="H29" s="12"/>
      <c r="I29" s="1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6586767</v>
      </c>
      <c r="G30" s="11">
        <f>G31</f>
        <v>1326939</v>
      </c>
      <c r="H30" s="11">
        <f>H31</f>
        <v>937717</v>
      </c>
      <c r="I30" s="11">
        <f>I31</f>
        <v>6975989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F32+F33+F34+F35+F36+F37+F38</f>
        <v>6586767</v>
      </c>
      <c r="G31" s="39">
        <f>G32+G33+G34+G35+G36+G37+G38</f>
        <v>1326939</v>
      </c>
      <c r="H31" s="39">
        <f>H32+H33+H34+H35+H36+H37</f>
        <v>937717</v>
      </c>
      <c r="I31" s="39">
        <f>I32+I33+I34+I35+I36+I37+I38</f>
        <v>6975989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10"/>
      <c r="H32" s="12"/>
      <c r="I32" s="1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314225</v>
      </c>
      <c r="G33" s="10"/>
      <c r="H33" s="12">
        <v>10000</v>
      </c>
      <c r="I33" s="12">
        <f aca="true" t="shared" si="0" ref="I33:I38">F33+G33-H33</f>
        <v>304225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93386</v>
      </c>
      <c r="G34" s="10"/>
      <c r="H34" s="12"/>
      <c r="I34" s="12">
        <f t="shared" si="0"/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2150535</v>
      </c>
      <c r="G35" s="10">
        <v>227676</v>
      </c>
      <c r="H35" s="12"/>
      <c r="I35" s="12">
        <f t="shared" si="0"/>
        <v>2378211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2685534</v>
      </c>
      <c r="G36" s="10">
        <v>787186</v>
      </c>
      <c r="H36" s="12">
        <v>685041</v>
      </c>
      <c r="I36" s="12">
        <f t="shared" si="0"/>
        <v>2787679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1304187</v>
      </c>
      <c r="G37" s="10">
        <v>312077</v>
      </c>
      <c r="H37" s="12">
        <v>242676</v>
      </c>
      <c r="I37" s="12">
        <f t="shared" si="0"/>
        <v>1373588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>
        <v>12000</v>
      </c>
      <c r="G38" s="10"/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246100</v>
      </c>
      <c r="G39" s="11">
        <f>G40</f>
        <v>5000</v>
      </c>
      <c r="H39" s="11">
        <f>H40</f>
        <v>0</v>
      </c>
      <c r="I39" s="11">
        <f>I40</f>
        <v>251100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246100</v>
      </c>
      <c r="G40" s="41">
        <f>G41+G42+G43+G44+G45+G46+G47+G48+G49+G50+G51</f>
        <v>5000</v>
      </c>
      <c r="H40" s="39">
        <f>H41+H42+H43+H44+H45+H46++H47+H48+H49+H50+H51</f>
        <v>0</v>
      </c>
      <c r="I40" s="39">
        <f>I41+I42+I43+I44+I45+I46+I47+I48+I50+I51+I49</f>
        <v>251100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10"/>
      <c r="H41" s="12"/>
      <c r="I41" s="1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10"/>
      <c r="H42" s="12"/>
      <c r="I42" s="12">
        <f>F42+G42-H42</f>
        <v>127050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10"/>
      <c r="H43" s="12"/>
      <c r="I43" s="1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10"/>
      <c r="H44" s="12"/>
      <c r="I44" s="1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10"/>
      <c r="H45" s="12"/>
      <c r="I45" s="1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10"/>
      <c r="H46" s="12"/>
      <c r="I46" s="1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10"/>
      <c r="H48" s="12"/>
      <c r="I48" s="1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10"/>
      <c r="H49" s="12"/>
      <c r="I49" s="1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12000</v>
      </c>
      <c r="G51" s="10">
        <v>5000</v>
      </c>
      <c r="H51" s="12"/>
      <c r="I51" s="12">
        <f>F51+G51-H51</f>
        <v>17000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F53+F58+F64+F85</f>
        <v>1973226</v>
      </c>
      <c r="G52" s="8">
        <f>G53+G58+G64+G85</f>
        <v>10850</v>
      </c>
      <c r="H52" s="8">
        <f>H53+H58+H64+H85</f>
        <v>10850</v>
      </c>
      <c r="I52" s="8">
        <f>I53+I58+I64+I85</f>
        <v>1973226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F54+F56+F57+F55</f>
        <v>91210</v>
      </c>
      <c r="G53" s="46">
        <f>G54+G56+G57+G55</f>
        <v>0</v>
      </c>
      <c r="H53" s="46">
        <f>H54+H56+H57</f>
        <v>0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70346</v>
      </c>
      <c r="G54" s="10"/>
      <c r="H54" s="12"/>
      <c r="I54" s="1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>
        <v>5882</v>
      </c>
      <c r="G55" s="10"/>
      <c r="H55" s="12"/>
      <c r="I55" s="1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13114</v>
      </c>
      <c r="G56" s="10"/>
      <c r="H56" s="12"/>
      <c r="I56" s="1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1868</v>
      </c>
      <c r="G57" s="10"/>
      <c r="H57" s="12"/>
      <c r="I57" s="1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F59+F60+F61++F62+F63</f>
        <v>61540</v>
      </c>
      <c r="G58" s="46">
        <f>G59+G60+G61++G62+G63</f>
        <v>500</v>
      </c>
      <c r="H58" s="46">
        <f>H59+H60+H61++H62</f>
        <v>500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10"/>
      <c r="H59" s="12"/>
      <c r="I59" s="1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3500</v>
      </c>
      <c r="G60" s="10">
        <v>500</v>
      </c>
      <c r="H60" s="12"/>
      <c r="I60" s="12">
        <f>F60+G60-H60</f>
        <v>4000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2130</v>
      </c>
      <c r="G61" s="10"/>
      <c r="H61" s="12">
        <v>500</v>
      </c>
      <c r="I61" s="12">
        <f>F61+G61-H61</f>
        <v>1630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10"/>
      <c r="H62" s="12"/>
      <c r="I62" s="1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135</v>
      </c>
      <c r="E63" s="9"/>
      <c r="F63" s="9">
        <v>240</v>
      </c>
      <c r="G63" s="10"/>
      <c r="H63" s="12"/>
      <c r="I63" s="1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F65+F66+F67+F68+F69+F70+F72+F73+F74+F75+F77+F79+F80+F82+F84+F71+F76+F78+F81+F83</f>
        <v>1700276</v>
      </c>
      <c r="G64" s="46">
        <f>G65+G66+G67+G68+G69+G70+G72+G73+G74+G75+G77+G79+G80+G82+G84+G71+G76+G78+G81+G83</f>
        <v>10350</v>
      </c>
      <c r="H64" s="46">
        <f>H65+H66+H67+H68+H69+H70+H72+H73+H74+H75+H77+H79+H80+H82+H84+H71+H76+H78+H81+H83</f>
        <v>10350</v>
      </c>
      <c r="I64" s="46">
        <f>I65+I66+I67+I68+I69+I70+I72+I73+I74+I75+I77+I79+I80+I84+I71+I76+I78+I81+I83+I82</f>
        <v>1700276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10"/>
      <c r="H65" s="12"/>
      <c r="I65" s="1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10"/>
      <c r="H66" s="12"/>
      <c r="I66" s="1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10"/>
      <c r="H67" s="12"/>
      <c r="I67" s="1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10"/>
      <c r="H68" s="12"/>
      <c r="I68" s="1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10"/>
      <c r="H69" s="12"/>
      <c r="I69" s="1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10"/>
      <c r="H71" s="12"/>
      <c r="I71" s="1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106900</v>
      </c>
      <c r="G72" s="10">
        <v>10000</v>
      </c>
      <c r="H72" s="12"/>
      <c r="I72" s="12">
        <f t="shared" si="1"/>
        <v>116900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10"/>
      <c r="H73" s="12"/>
      <c r="I73" s="1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10"/>
      <c r="H74" s="12"/>
      <c r="I74" s="1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103950</v>
      </c>
      <c r="G75" s="10"/>
      <c r="H75" s="12">
        <v>10000</v>
      </c>
      <c r="I75" s="12">
        <f>F75+G75-H75</f>
        <v>93950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10"/>
      <c r="H76" s="12"/>
      <c r="I76" s="1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10"/>
      <c r="H77" s="12"/>
      <c r="I77" s="12">
        <f aca="true" t="shared" si="2" ref="I77:I84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10"/>
      <c r="H78" s="1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10"/>
      <c r="H79" s="1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29012</v>
      </c>
      <c r="G80" s="10"/>
      <c r="H80" s="12">
        <v>350</v>
      </c>
      <c r="I80" s="9">
        <f t="shared" si="2"/>
        <v>28662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10"/>
      <c r="H81" s="12"/>
      <c r="I81" s="9"/>
      <c r="J81" s="5"/>
      <c r="K81" s="5"/>
      <c r="L81" s="5"/>
      <c r="M81" s="5"/>
      <c r="N81" s="5"/>
    </row>
    <row r="82" spans="1:14" s="3" customFormat="1" ht="30">
      <c r="A82" s="30"/>
      <c r="B82" s="30"/>
      <c r="C82" s="17">
        <v>4610</v>
      </c>
      <c r="D82" s="27" t="s">
        <v>135</v>
      </c>
      <c r="E82" s="9"/>
      <c r="F82" s="9">
        <v>150</v>
      </c>
      <c r="G82" s="10">
        <v>350</v>
      </c>
      <c r="H82" s="12"/>
      <c r="I82" s="9">
        <f>F82+G82-H82</f>
        <v>500</v>
      </c>
      <c r="J82" s="5"/>
      <c r="K82" s="5"/>
      <c r="L82" s="5"/>
      <c r="M82" s="5"/>
      <c r="N82" s="5"/>
    </row>
    <row r="83" spans="1:14" s="3" customFormat="1" ht="33" customHeight="1">
      <c r="A83" s="30"/>
      <c r="B83" s="30"/>
      <c r="C83" s="17">
        <v>6050</v>
      </c>
      <c r="D83" s="27" t="s">
        <v>8</v>
      </c>
      <c r="E83" s="9"/>
      <c r="F83" s="9">
        <v>34000</v>
      </c>
      <c r="G83" s="10"/>
      <c r="H83" s="12"/>
      <c r="I83" s="9">
        <f t="shared" si="2"/>
        <v>34000</v>
      </c>
      <c r="J83" s="5"/>
      <c r="K83" s="5"/>
      <c r="L83" s="5"/>
      <c r="M83" s="5"/>
      <c r="N83" s="5"/>
    </row>
    <row r="84" spans="1:14" s="3" customFormat="1" ht="29.25" customHeight="1">
      <c r="A84" s="30"/>
      <c r="B84" s="30"/>
      <c r="C84" s="17">
        <v>6060</v>
      </c>
      <c r="D84" s="27" t="s">
        <v>43</v>
      </c>
      <c r="E84" s="9"/>
      <c r="F84" s="9">
        <v>30000</v>
      </c>
      <c r="G84" s="10"/>
      <c r="H84" s="12"/>
      <c r="I84" s="12">
        <f t="shared" si="2"/>
        <v>30000</v>
      </c>
      <c r="J84" s="5"/>
      <c r="K84" s="5"/>
      <c r="L84" s="5"/>
      <c r="M84" s="5"/>
      <c r="N84" s="5"/>
    </row>
    <row r="85" spans="1:14" s="47" customFormat="1" ht="15.75">
      <c r="A85" s="48"/>
      <c r="B85" s="29">
        <v>75095</v>
      </c>
      <c r="C85" s="29"/>
      <c r="D85" s="40" t="s">
        <v>11</v>
      </c>
      <c r="E85" s="46"/>
      <c r="F85" s="46">
        <f>F88+F87+F86</f>
        <v>120200</v>
      </c>
      <c r="G85" s="46">
        <f>G88+G87+G86</f>
        <v>0</v>
      </c>
      <c r="H85" s="46">
        <f>H88+H87+H86</f>
        <v>0</v>
      </c>
      <c r="I85" s="46">
        <f>I88+I87+I86</f>
        <v>120200</v>
      </c>
      <c r="J85" s="49"/>
      <c r="K85" s="49"/>
      <c r="L85" s="49"/>
      <c r="M85" s="49"/>
      <c r="N85" s="49"/>
    </row>
    <row r="86" spans="1:14" s="47" customFormat="1" ht="15.75">
      <c r="A86" s="48"/>
      <c r="B86" s="29"/>
      <c r="C86" s="17">
        <v>4210</v>
      </c>
      <c r="D86" s="27" t="s">
        <v>15</v>
      </c>
      <c r="E86" s="46"/>
      <c r="F86" s="9">
        <v>12000</v>
      </c>
      <c r="G86" s="10"/>
      <c r="H86" s="12"/>
      <c r="I86" s="12">
        <f>F86+G86-H86</f>
        <v>12000</v>
      </c>
      <c r="J86" s="49"/>
      <c r="K86" s="49"/>
      <c r="L86" s="49"/>
      <c r="M86" s="49"/>
      <c r="N86" s="49"/>
    </row>
    <row r="87" spans="1:14" s="3" customFormat="1" ht="15">
      <c r="A87" s="30"/>
      <c r="B87" s="17"/>
      <c r="C87" s="17">
        <v>4300</v>
      </c>
      <c r="D87" s="27" t="s">
        <v>16</v>
      </c>
      <c r="E87" s="9"/>
      <c r="F87" s="9">
        <v>100000</v>
      </c>
      <c r="G87" s="10"/>
      <c r="H87" s="12"/>
      <c r="I87" s="12">
        <f>F87+G87--H87</f>
        <v>100000</v>
      </c>
      <c r="J87" s="5"/>
      <c r="K87" s="5"/>
      <c r="L87" s="5"/>
      <c r="M87" s="5"/>
      <c r="N87" s="5"/>
    </row>
    <row r="88" spans="1:14" s="3" customFormat="1" ht="15">
      <c r="A88" s="30"/>
      <c r="B88" s="17"/>
      <c r="C88" s="17">
        <v>4430</v>
      </c>
      <c r="D88" s="27" t="s">
        <v>27</v>
      </c>
      <c r="E88" s="9"/>
      <c r="F88" s="9">
        <v>8200</v>
      </c>
      <c r="G88" s="10"/>
      <c r="H88" s="12"/>
      <c r="I88" s="12">
        <f>F88+G88-H88</f>
        <v>8200</v>
      </c>
      <c r="J88" s="5"/>
      <c r="K88" s="5"/>
      <c r="L88" s="5"/>
      <c r="M88" s="5"/>
      <c r="N88" s="5"/>
    </row>
    <row r="89" spans="1:14" s="3" customFormat="1" ht="50.25" customHeight="1">
      <c r="A89" s="31">
        <v>751</v>
      </c>
      <c r="B89" s="20"/>
      <c r="C89" s="20"/>
      <c r="D89" s="24" t="s">
        <v>92</v>
      </c>
      <c r="E89" s="8"/>
      <c r="F89" s="8">
        <f>F90+F94+F107+F100</f>
        <v>1512</v>
      </c>
      <c r="G89" s="8">
        <f>G90+G94+G107+G100</f>
        <v>0</v>
      </c>
      <c r="H89" s="8">
        <f>H90+H94+H107+H100</f>
        <v>0</v>
      </c>
      <c r="I89" s="8">
        <f>I90+I94+I107+I100</f>
        <v>1512</v>
      </c>
      <c r="J89" s="5"/>
      <c r="K89" s="5"/>
      <c r="L89" s="5"/>
      <c r="M89" s="5"/>
      <c r="N89" s="5"/>
    </row>
    <row r="90" spans="1:14" s="47" customFormat="1" ht="31.5">
      <c r="A90" s="48"/>
      <c r="B90" s="29">
        <v>75101</v>
      </c>
      <c r="C90" s="29"/>
      <c r="D90" s="40" t="s">
        <v>44</v>
      </c>
      <c r="E90" s="46"/>
      <c r="F90" s="46">
        <f>F91+F92++F93</f>
        <v>1512</v>
      </c>
      <c r="G90" s="46">
        <f>G91+G92++G93</f>
        <v>0</v>
      </c>
      <c r="H90" s="46">
        <f>H91+H92++H93</f>
        <v>0</v>
      </c>
      <c r="I90" s="46">
        <f>I91+I92++I93</f>
        <v>1512</v>
      </c>
      <c r="J90" s="49"/>
      <c r="K90" s="49"/>
      <c r="L90" s="49"/>
      <c r="M90" s="49"/>
      <c r="N90" s="49"/>
    </row>
    <row r="91" spans="1:14" s="3" customFormat="1" ht="15">
      <c r="A91" s="30"/>
      <c r="B91" s="17"/>
      <c r="C91" s="17">
        <v>4010</v>
      </c>
      <c r="D91" s="27" t="s">
        <v>40</v>
      </c>
      <c r="E91" s="9"/>
      <c r="F91" s="9">
        <v>1263</v>
      </c>
      <c r="G91" s="10"/>
      <c r="H91" s="12"/>
      <c r="I91" s="12">
        <f>F91+G91-H91</f>
        <v>1263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4110</v>
      </c>
      <c r="D92" s="27" t="s">
        <v>33</v>
      </c>
      <c r="E92" s="9"/>
      <c r="F92" s="9">
        <v>218</v>
      </c>
      <c r="G92" s="10"/>
      <c r="H92" s="12"/>
      <c r="I92" s="12">
        <f>F92+G92-H92</f>
        <v>218</v>
      </c>
      <c r="J92" s="5"/>
      <c r="K92" s="5"/>
      <c r="L92" s="5"/>
      <c r="M92" s="5"/>
      <c r="N92" s="5"/>
    </row>
    <row r="93" spans="1:14" s="3" customFormat="1" ht="15">
      <c r="A93" s="30"/>
      <c r="B93" s="17"/>
      <c r="C93" s="17">
        <v>4120</v>
      </c>
      <c r="D93" s="27" t="s">
        <v>34</v>
      </c>
      <c r="E93" s="9"/>
      <c r="F93" s="9">
        <v>31</v>
      </c>
      <c r="G93" s="10"/>
      <c r="H93" s="12"/>
      <c r="I93" s="12">
        <f>F93+G93-H93</f>
        <v>31</v>
      </c>
      <c r="J93" s="5"/>
      <c r="K93" s="5"/>
      <c r="L93" s="5"/>
      <c r="M93" s="5"/>
      <c r="N93" s="5"/>
    </row>
    <row r="94" spans="1:14" s="47" customFormat="1" ht="15.75" hidden="1">
      <c r="A94" s="48"/>
      <c r="B94" s="29"/>
      <c r="C94" s="29"/>
      <c r="D94" s="40"/>
      <c r="E94" s="46"/>
      <c r="F94" s="46"/>
      <c r="G94" s="41"/>
      <c r="H94" s="39"/>
      <c r="I94" s="76"/>
      <c r="J94" s="49"/>
      <c r="K94" s="49"/>
      <c r="L94" s="49"/>
      <c r="M94" s="49"/>
      <c r="N94" s="49"/>
    </row>
    <row r="95" spans="1:14" s="3" customFormat="1" ht="15" hidden="1">
      <c r="A95" s="30"/>
      <c r="B95" s="17"/>
      <c r="C95" s="17"/>
      <c r="D95" s="27"/>
      <c r="E95" s="9"/>
      <c r="F95" s="9"/>
      <c r="G95" s="10"/>
      <c r="H95" s="12"/>
      <c r="I95" s="57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10"/>
      <c r="H96" s="12"/>
      <c r="I96" s="57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27"/>
      <c r="E97" s="9"/>
      <c r="F97" s="9"/>
      <c r="G97" s="10"/>
      <c r="H97" s="12"/>
      <c r="I97" s="57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10"/>
      <c r="H98" s="12"/>
      <c r="I98" s="57"/>
      <c r="J98" s="5"/>
      <c r="K98" s="5"/>
      <c r="L98" s="5"/>
      <c r="M98" s="5"/>
      <c r="N98" s="5"/>
    </row>
    <row r="99" spans="1:14" s="3" customFormat="1" ht="15" hidden="1">
      <c r="A99" s="30"/>
      <c r="B99" s="17"/>
      <c r="C99" s="17"/>
      <c r="D99" s="30"/>
      <c r="E99" s="9"/>
      <c r="F99" s="9"/>
      <c r="G99" s="10"/>
      <c r="H99" s="12"/>
      <c r="I99" s="57"/>
      <c r="J99" s="5"/>
      <c r="K99" s="5"/>
      <c r="L99" s="5"/>
      <c r="M99" s="5"/>
      <c r="N99" s="5"/>
    </row>
    <row r="100" spans="1:14" s="3" customFormat="1" ht="15.75" hidden="1">
      <c r="A100" s="30"/>
      <c r="B100" s="29"/>
      <c r="C100" s="29"/>
      <c r="D100" s="60"/>
      <c r="E100" s="46"/>
      <c r="F100" s="46"/>
      <c r="G100" s="41"/>
      <c r="H100" s="41"/>
      <c r="I100" s="39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30"/>
      <c r="E101" s="9"/>
      <c r="F101" s="9"/>
      <c r="G101" s="10"/>
      <c r="H101" s="39"/>
      <c r="I101" s="1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10"/>
      <c r="H102" s="39"/>
      <c r="I102" s="1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10"/>
      <c r="H103" s="39"/>
      <c r="I103" s="1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10"/>
      <c r="H104" s="39"/>
      <c r="I104" s="12"/>
      <c r="J104" s="5"/>
      <c r="K104" s="5"/>
      <c r="L104" s="5"/>
      <c r="M104" s="5"/>
      <c r="N104" s="5"/>
    </row>
    <row r="105" spans="1:14" s="3" customFormat="1" ht="15.75" hidden="1">
      <c r="A105" s="30"/>
      <c r="B105" s="17"/>
      <c r="C105" s="17"/>
      <c r="D105" s="27"/>
      <c r="E105" s="9"/>
      <c r="F105" s="9"/>
      <c r="G105" s="10"/>
      <c r="H105" s="39"/>
      <c r="I105" s="12"/>
      <c r="J105" s="5"/>
      <c r="K105" s="5"/>
      <c r="L105" s="5"/>
      <c r="M105" s="5"/>
      <c r="N105" s="5"/>
    </row>
    <row r="106" spans="1:14" s="44" customFormat="1" ht="15" hidden="1">
      <c r="A106" s="30"/>
      <c r="B106" s="17"/>
      <c r="C106" s="17"/>
      <c r="D106" s="27"/>
      <c r="E106" s="9"/>
      <c r="F106" s="9"/>
      <c r="G106" s="10"/>
      <c r="H106" s="12"/>
      <c r="I106" s="12"/>
      <c r="J106" s="61"/>
      <c r="K106" s="61"/>
      <c r="L106" s="61"/>
      <c r="M106" s="61"/>
      <c r="N106" s="61"/>
    </row>
    <row r="107" spans="1:14" s="3" customFormat="1" ht="15.75" hidden="1">
      <c r="A107" s="30"/>
      <c r="B107" s="29"/>
      <c r="C107" s="29"/>
      <c r="D107" s="29"/>
      <c r="E107" s="46"/>
      <c r="F107" s="46"/>
      <c r="G107" s="41"/>
      <c r="H107" s="39"/>
      <c r="I107" s="39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17"/>
      <c r="D108" s="30"/>
      <c r="E108" s="9"/>
      <c r="F108" s="9"/>
      <c r="G108" s="10"/>
      <c r="H108" s="12"/>
      <c r="I108" s="1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10"/>
      <c r="H109" s="12"/>
      <c r="I109" s="1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10"/>
      <c r="H110" s="12"/>
      <c r="I110" s="1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10"/>
      <c r="H111" s="12"/>
      <c r="I111" s="1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10"/>
      <c r="H112" s="12"/>
      <c r="I112" s="12"/>
      <c r="J112" s="5"/>
      <c r="K112" s="5"/>
      <c r="L112" s="5"/>
      <c r="M112" s="5"/>
      <c r="N112" s="5"/>
    </row>
    <row r="113" spans="1:14" s="3" customFormat="1" ht="15" hidden="1">
      <c r="A113" s="30"/>
      <c r="B113" s="17"/>
      <c r="C113" s="17"/>
      <c r="D113" s="27"/>
      <c r="E113" s="9"/>
      <c r="F113" s="9"/>
      <c r="G113" s="10"/>
      <c r="H113" s="12"/>
      <c r="I113" s="12"/>
      <c r="J113" s="5"/>
      <c r="K113" s="5"/>
      <c r="L113" s="5"/>
      <c r="M113" s="5"/>
      <c r="N113" s="5"/>
    </row>
    <row r="114" spans="1:14" s="3" customFormat="1" ht="31.5">
      <c r="A114" s="31">
        <v>754</v>
      </c>
      <c r="B114" s="20"/>
      <c r="C114" s="20"/>
      <c r="D114" s="24" t="s">
        <v>45</v>
      </c>
      <c r="E114" s="8"/>
      <c r="F114" s="8">
        <f>F122+F136+F119</f>
        <v>238065</v>
      </c>
      <c r="G114" s="8">
        <f>G122+G136+G119</f>
        <v>40000</v>
      </c>
      <c r="H114" s="8">
        <f>H122+H136+H119</f>
        <v>40000</v>
      </c>
      <c r="I114" s="11">
        <f>I122+I136+I119</f>
        <v>238065</v>
      </c>
      <c r="J114" s="5"/>
      <c r="K114" s="5"/>
      <c r="L114" s="5"/>
      <c r="M114" s="5"/>
      <c r="N114" s="5"/>
    </row>
    <row r="115" spans="1:14" s="47" customFormat="1" ht="15.75" hidden="1">
      <c r="A115" s="48"/>
      <c r="B115" s="29"/>
      <c r="C115" s="29"/>
      <c r="D115" s="40"/>
      <c r="E115" s="41"/>
      <c r="F115" s="46"/>
      <c r="G115" s="41"/>
      <c r="H115" s="39"/>
      <c r="I115" s="39"/>
      <c r="J115" s="49"/>
      <c r="K115" s="49"/>
      <c r="L115" s="49"/>
      <c r="M115" s="49"/>
      <c r="N115" s="49"/>
    </row>
    <row r="116" spans="1:14" s="3" customFormat="1" ht="15" hidden="1">
      <c r="A116" s="30"/>
      <c r="B116" s="17"/>
      <c r="C116" s="17"/>
      <c r="D116" s="27"/>
      <c r="E116" s="10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47" customFormat="1" ht="15.75" hidden="1">
      <c r="A117" s="48"/>
      <c r="B117" s="29"/>
      <c r="C117" s="29"/>
      <c r="D117" s="40"/>
      <c r="E117" s="41"/>
      <c r="F117" s="46"/>
      <c r="G117" s="41"/>
      <c r="H117" s="39"/>
      <c r="I117" s="46"/>
      <c r="J117" s="49"/>
      <c r="K117" s="49"/>
      <c r="L117" s="49"/>
      <c r="M117" s="49"/>
      <c r="N117" s="49"/>
    </row>
    <row r="118" spans="1:14" s="3" customFormat="1" ht="15" hidden="1">
      <c r="A118" s="30"/>
      <c r="B118" s="17"/>
      <c r="C118" s="17"/>
      <c r="D118" s="27"/>
      <c r="E118" s="10"/>
      <c r="F118" s="9"/>
      <c r="G118" s="10"/>
      <c r="H118" s="12"/>
      <c r="I118" s="9"/>
      <c r="J118" s="5"/>
      <c r="K118" s="5"/>
      <c r="L118" s="5"/>
      <c r="M118" s="5"/>
      <c r="N118" s="5"/>
    </row>
    <row r="119" spans="1:14" s="3" customFormat="1" ht="15.75" hidden="1">
      <c r="A119" s="30"/>
      <c r="B119" s="29"/>
      <c r="C119" s="29"/>
      <c r="D119" s="40"/>
      <c r="E119" s="41"/>
      <c r="F119" s="46"/>
      <c r="G119" s="46"/>
      <c r="H119" s="46"/>
      <c r="I119" s="46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59"/>
      <c r="E120" s="10"/>
      <c r="F120" s="9"/>
      <c r="G120" s="10"/>
      <c r="H120" s="12"/>
      <c r="I120" s="9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59"/>
      <c r="E121" s="10"/>
      <c r="F121" s="9"/>
      <c r="G121" s="10"/>
      <c r="H121" s="12"/>
      <c r="I121" s="9"/>
      <c r="J121" s="5"/>
      <c r="K121" s="5"/>
      <c r="L121" s="5"/>
      <c r="M121" s="5"/>
      <c r="N121" s="5"/>
    </row>
    <row r="122" spans="1:14" s="47" customFormat="1" ht="14.25" customHeight="1">
      <c r="A122" s="48"/>
      <c r="B122" s="29">
        <v>75412</v>
      </c>
      <c r="C122" s="29"/>
      <c r="D122" s="40" t="s">
        <v>46</v>
      </c>
      <c r="E122" s="41"/>
      <c r="F122" s="46">
        <f>F124+F125+F127+F128+F129+F130+F131+F132+F133+F126+F123+F135+F134</f>
        <v>237765</v>
      </c>
      <c r="G122" s="46">
        <f>G124+G125+G127+G128+G129+G130+G131+G132+G133+G126+G123+G135+G134</f>
        <v>40000</v>
      </c>
      <c r="H122" s="46">
        <f>H124+H125+H127+H128+H129+H130+H131+H132+H133+H126+H123+H135+H134</f>
        <v>40000</v>
      </c>
      <c r="I122" s="46">
        <f>I124+I125+I127+I128+I129+I130+I131+I132+I133+I126+I123+I135+I134</f>
        <v>237765</v>
      </c>
      <c r="J122" s="49"/>
      <c r="K122" s="49"/>
      <c r="L122" s="49"/>
      <c r="M122" s="49"/>
      <c r="N122" s="49"/>
    </row>
    <row r="123" spans="1:14" s="47" customFormat="1" ht="29.25" customHeight="1" hidden="1">
      <c r="A123" s="48"/>
      <c r="B123" s="29"/>
      <c r="C123" s="17"/>
      <c r="D123" s="27"/>
      <c r="E123" s="41"/>
      <c r="F123" s="9"/>
      <c r="G123" s="10"/>
      <c r="H123" s="39"/>
      <c r="I123" s="9"/>
      <c r="J123" s="49"/>
      <c r="K123" s="49"/>
      <c r="L123" s="49"/>
      <c r="M123" s="49"/>
      <c r="N123" s="49"/>
    </row>
    <row r="124" spans="1:14" s="3" customFormat="1" ht="15">
      <c r="A124" s="30"/>
      <c r="B124" s="17"/>
      <c r="C124" s="17">
        <v>4110</v>
      </c>
      <c r="D124" s="27" t="s">
        <v>33</v>
      </c>
      <c r="E124" s="10"/>
      <c r="F124" s="9">
        <v>6133</v>
      </c>
      <c r="G124" s="10"/>
      <c r="H124" s="12"/>
      <c r="I124" s="9">
        <f>F124+G124-H124</f>
        <v>6133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10"/>
      <c r="F125" s="9">
        <v>872</v>
      </c>
      <c r="G125" s="10"/>
      <c r="H125" s="12"/>
      <c r="I125" s="9">
        <f>F125+G125-H125</f>
        <v>872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101</v>
      </c>
      <c r="E126" s="10"/>
      <c r="F126" s="9">
        <v>35600</v>
      </c>
      <c r="G126" s="10"/>
      <c r="H126" s="12"/>
      <c r="I126" s="9">
        <f>F126+G126-H126</f>
        <v>35600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10"/>
      <c r="F127" s="9">
        <v>52000</v>
      </c>
      <c r="G127" s="10"/>
      <c r="H127" s="12"/>
      <c r="I127" s="9">
        <f>F127++G127-H127</f>
        <v>52000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4260</v>
      </c>
      <c r="D128" s="27" t="s">
        <v>25</v>
      </c>
      <c r="E128" s="10"/>
      <c r="F128" s="9">
        <v>22000</v>
      </c>
      <c r="G128" s="10"/>
      <c r="H128" s="12"/>
      <c r="I128" s="9">
        <f>F128+G128-H128</f>
        <v>22000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4270</v>
      </c>
      <c r="D129" s="27" t="s">
        <v>26</v>
      </c>
      <c r="E129" s="10"/>
      <c r="F129" s="9">
        <v>19400</v>
      </c>
      <c r="G129" s="10"/>
      <c r="H129" s="12"/>
      <c r="I129" s="9">
        <f>F129+G129-H129</f>
        <v>19400</v>
      </c>
      <c r="J129" s="5"/>
      <c r="K129" s="5"/>
      <c r="L129" s="5"/>
      <c r="M129" s="5"/>
      <c r="N129" s="5"/>
    </row>
    <row r="130" spans="1:14" s="3" customFormat="1" ht="15">
      <c r="A130" s="30"/>
      <c r="B130" s="17"/>
      <c r="C130" s="17">
        <v>4300</v>
      </c>
      <c r="D130" s="27" t="s">
        <v>16</v>
      </c>
      <c r="E130" s="10"/>
      <c r="F130" s="9">
        <v>10360</v>
      </c>
      <c r="G130" s="10"/>
      <c r="H130" s="12"/>
      <c r="I130" s="9">
        <f>F130++G130-H130</f>
        <v>10360</v>
      </c>
      <c r="J130" s="5"/>
      <c r="K130" s="5"/>
      <c r="L130" s="5"/>
      <c r="M130" s="5"/>
      <c r="N130" s="5"/>
    </row>
    <row r="131" spans="1:14" s="3" customFormat="1" ht="15">
      <c r="A131" s="30"/>
      <c r="B131" s="17"/>
      <c r="C131" s="17">
        <v>4410</v>
      </c>
      <c r="D131" s="27" t="s">
        <v>38</v>
      </c>
      <c r="E131" s="10"/>
      <c r="F131" s="9">
        <v>1250</v>
      </c>
      <c r="G131" s="10"/>
      <c r="H131" s="12"/>
      <c r="I131" s="9">
        <f>F131+G131-H131</f>
        <v>1250</v>
      </c>
      <c r="J131" s="5"/>
      <c r="K131" s="5"/>
      <c r="L131" s="5"/>
      <c r="M131" s="5"/>
      <c r="N131" s="5"/>
    </row>
    <row r="132" spans="1:14" s="3" customFormat="1" ht="15">
      <c r="A132" s="30"/>
      <c r="B132" s="17"/>
      <c r="C132" s="17">
        <v>4430</v>
      </c>
      <c r="D132" s="27" t="s">
        <v>27</v>
      </c>
      <c r="E132" s="10"/>
      <c r="F132" s="9">
        <v>13650</v>
      </c>
      <c r="G132" s="10"/>
      <c r="H132" s="12"/>
      <c r="I132" s="9">
        <f>F132+G132-H132</f>
        <v>13650</v>
      </c>
      <c r="J132" s="5"/>
      <c r="K132" s="5"/>
      <c r="L132" s="5"/>
      <c r="M132" s="5"/>
      <c r="N132" s="5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9">
        <f>F133+G133-H133</f>
        <v>0</v>
      </c>
      <c r="J133" s="5"/>
      <c r="K133" s="5"/>
      <c r="L133" s="5"/>
      <c r="M133" s="5"/>
      <c r="N133" s="5"/>
    </row>
    <row r="134" spans="1:14" s="3" customFormat="1" ht="15">
      <c r="A134" s="30"/>
      <c r="B134" s="17"/>
      <c r="C134" s="17">
        <v>6050</v>
      </c>
      <c r="D134" s="27" t="s">
        <v>8</v>
      </c>
      <c r="E134" s="10"/>
      <c r="F134" s="9">
        <v>36500</v>
      </c>
      <c r="G134" s="10">
        <v>40000</v>
      </c>
      <c r="H134" s="12"/>
      <c r="I134" s="9">
        <f>F134+G134-H134</f>
        <v>76500</v>
      </c>
      <c r="J134" s="5"/>
      <c r="K134" s="5"/>
      <c r="L134" s="5"/>
      <c r="M134" s="5"/>
      <c r="N134" s="5"/>
    </row>
    <row r="135" spans="1:14" s="3" customFormat="1" ht="34.5" customHeight="1">
      <c r="A135" s="30"/>
      <c r="B135" s="17"/>
      <c r="C135" s="17">
        <v>6060</v>
      </c>
      <c r="D135" s="27" t="s">
        <v>43</v>
      </c>
      <c r="E135" s="10"/>
      <c r="F135" s="9">
        <v>40000</v>
      </c>
      <c r="G135" s="10"/>
      <c r="H135" s="12">
        <v>40000</v>
      </c>
      <c r="I135" s="9">
        <f>F135+G135-H135</f>
        <v>0</v>
      </c>
      <c r="J135" s="5"/>
      <c r="K135" s="5"/>
      <c r="L135" s="5"/>
      <c r="M135" s="5"/>
      <c r="N135" s="5"/>
    </row>
    <row r="136" spans="1:14" s="3" customFormat="1" ht="15.75">
      <c r="A136" s="48"/>
      <c r="B136" s="29">
        <v>75414</v>
      </c>
      <c r="C136" s="29"/>
      <c r="D136" s="40" t="s">
        <v>102</v>
      </c>
      <c r="E136" s="41"/>
      <c r="F136" s="46">
        <f>F137</f>
        <v>300</v>
      </c>
      <c r="G136" s="46">
        <f>G137</f>
        <v>0</v>
      </c>
      <c r="H136" s="46">
        <f>H137</f>
        <v>0</v>
      </c>
      <c r="I136" s="46">
        <f>I137</f>
        <v>300</v>
      </c>
      <c r="J136" s="5"/>
      <c r="K136" s="5"/>
      <c r="L136" s="5"/>
      <c r="M136" s="5"/>
      <c r="N136" s="5"/>
    </row>
    <row r="137" spans="1:14" s="3" customFormat="1" ht="15">
      <c r="A137" s="30"/>
      <c r="B137" s="17"/>
      <c r="C137" s="17">
        <v>4210</v>
      </c>
      <c r="D137" s="27" t="s">
        <v>15</v>
      </c>
      <c r="E137" s="10"/>
      <c r="F137" s="9">
        <v>300</v>
      </c>
      <c r="G137" s="10"/>
      <c r="H137" s="12"/>
      <c r="I137" s="9">
        <f>F137+G137-H137</f>
        <v>300</v>
      </c>
      <c r="J137" s="5"/>
      <c r="K137" s="5"/>
      <c r="L137" s="5"/>
      <c r="M137" s="5"/>
      <c r="N137" s="5"/>
    </row>
    <row r="138" spans="1:14" s="3" customFormat="1" ht="66" customHeight="1">
      <c r="A138" s="32">
        <v>756</v>
      </c>
      <c r="B138" s="31"/>
      <c r="C138" s="31"/>
      <c r="D138" s="66" t="s">
        <v>93</v>
      </c>
      <c r="E138" s="11"/>
      <c r="F138" s="8">
        <f>F139+F141</f>
        <v>59900</v>
      </c>
      <c r="G138" s="8">
        <f>G139+G141</f>
        <v>0</v>
      </c>
      <c r="H138" s="8">
        <f>H139+H141</f>
        <v>0</v>
      </c>
      <c r="I138" s="8">
        <f>I139+I141</f>
        <v>59900</v>
      </c>
      <c r="J138" s="5"/>
      <c r="K138" s="5"/>
      <c r="L138" s="5"/>
      <c r="M138" s="5"/>
      <c r="N138" s="5"/>
    </row>
    <row r="139" spans="1:14" s="47" customFormat="1" ht="15.75" hidden="1">
      <c r="A139" s="48"/>
      <c r="B139" s="29">
        <v>75615</v>
      </c>
      <c r="C139" s="29"/>
      <c r="D139" s="40"/>
      <c r="E139" s="41"/>
      <c r="F139" s="46"/>
      <c r="G139" s="46"/>
      <c r="H139" s="46"/>
      <c r="I139" s="46"/>
      <c r="J139" s="49"/>
      <c r="K139" s="49"/>
      <c r="L139" s="49"/>
      <c r="M139" s="49"/>
      <c r="N139" s="49"/>
    </row>
    <row r="140" spans="1:14" s="3" customFormat="1" ht="15" hidden="1">
      <c r="A140" s="30"/>
      <c r="B140" s="17"/>
      <c r="C140" s="17"/>
      <c r="D140" s="27"/>
      <c r="E140" s="10"/>
      <c r="F140" s="9"/>
      <c r="G140" s="10"/>
      <c r="H140" s="12"/>
      <c r="I140" s="12"/>
      <c r="J140" s="5"/>
      <c r="K140" s="5"/>
      <c r="L140" s="5"/>
      <c r="M140" s="5"/>
      <c r="N140" s="5"/>
    </row>
    <row r="141" spans="1:14" s="47" customFormat="1" ht="31.5">
      <c r="A141" s="48"/>
      <c r="B141" s="29">
        <v>75647</v>
      </c>
      <c r="C141" s="29"/>
      <c r="D141" s="40" t="s">
        <v>88</v>
      </c>
      <c r="E141" s="41"/>
      <c r="F141" s="46">
        <f>F142+F143</f>
        <v>59900</v>
      </c>
      <c r="G141" s="46">
        <f>G142+G143</f>
        <v>0</v>
      </c>
      <c r="H141" s="46">
        <f>H142+H143</f>
        <v>0</v>
      </c>
      <c r="I141" s="46">
        <f>I142+I143</f>
        <v>59900</v>
      </c>
      <c r="J141" s="49"/>
      <c r="K141" s="49"/>
      <c r="L141" s="49"/>
      <c r="M141" s="49"/>
      <c r="N141" s="49"/>
    </row>
    <row r="142" spans="1:14" s="3" customFormat="1" ht="15">
      <c r="A142" s="30"/>
      <c r="B142" s="17"/>
      <c r="C142" s="17">
        <v>4100</v>
      </c>
      <c r="D142" s="27" t="s">
        <v>89</v>
      </c>
      <c r="E142" s="10"/>
      <c r="F142" s="9">
        <v>40400</v>
      </c>
      <c r="G142" s="10"/>
      <c r="H142" s="12"/>
      <c r="I142" s="12">
        <f>F142+G142-H142</f>
        <v>40400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4300</v>
      </c>
      <c r="D143" s="27" t="s">
        <v>16</v>
      </c>
      <c r="E143" s="10"/>
      <c r="F143" s="9">
        <v>19500</v>
      </c>
      <c r="G143" s="10"/>
      <c r="H143" s="12"/>
      <c r="I143" s="12">
        <f>F143+G143-H143</f>
        <v>19500</v>
      </c>
      <c r="J143" s="5"/>
      <c r="K143" s="5"/>
      <c r="L143" s="5"/>
      <c r="M143" s="5"/>
      <c r="N143" s="5"/>
    </row>
    <row r="144" spans="1:14" s="3" customFormat="1" ht="15.75">
      <c r="A144" s="31">
        <v>757</v>
      </c>
      <c r="B144" s="20"/>
      <c r="C144" s="20"/>
      <c r="D144" s="24" t="s">
        <v>47</v>
      </c>
      <c r="E144" s="11"/>
      <c r="F144" s="8">
        <f>F145+F147</f>
        <v>534451</v>
      </c>
      <c r="G144" s="8">
        <f>G145+G147</f>
        <v>0</v>
      </c>
      <c r="H144" s="8">
        <f>H145+H147</f>
        <v>0</v>
      </c>
      <c r="I144" s="8">
        <f>I145+I147</f>
        <v>534451</v>
      </c>
      <c r="J144" s="5"/>
      <c r="K144" s="5"/>
      <c r="L144" s="5"/>
      <c r="M144" s="5"/>
      <c r="N144" s="5"/>
    </row>
    <row r="145" spans="1:14" s="47" customFormat="1" ht="31.5">
      <c r="A145" s="48"/>
      <c r="B145" s="29">
        <v>75702</v>
      </c>
      <c r="C145" s="29"/>
      <c r="D145" s="40" t="s">
        <v>94</v>
      </c>
      <c r="E145" s="41"/>
      <c r="F145" s="46">
        <f>F146</f>
        <v>376000</v>
      </c>
      <c r="G145" s="46">
        <f>G146</f>
        <v>0</v>
      </c>
      <c r="H145" s="46">
        <f>H146</f>
        <v>0</v>
      </c>
      <c r="I145" s="46">
        <f>I146</f>
        <v>376000</v>
      </c>
      <c r="J145" s="49"/>
      <c r="K145" s="49"/>
      <c r="L145" s="49"/>
      <c r="M145" s="49"/>
      <c r="N145" s="49"/>
    </row>
    <row r="146" spans="1:14" s="3" customFormat="1" ht="43.5" customHeight="1">
      <c r="A146" s="30"/>
      <c r="B146" s="17"/>
      <c r="C146" s="17">
        <v>8070</v>
      </c>
      <c r="D146" s="63" t="s">
        <v>95</v>
      </c>
      <c r="E146" s="10"/>
      <c r="F146" s="9">
        <v>376000</v>
      </c>
      <c r="G146" s="10"/>
      <c r="H146" s="12"/>
      <c r="I146" s="12">
        <f>F146+G146-H146</f>
        <v>376000</v>
      </c>
      <c r="J146" s="5"/>
      <c r="K146" s="5"/>
      <c r="L146" s="5"/>
      <c r="M146" s="5"/>
      <c r="N146" s="5"/>
    </row>
    <row r="147" spans="1:14" s="3" customFormat="1" ht="45.75" customHeight="1">
      <c r="A147" s="30"/>
      <c r="B147" s="70">
        <v>75704</v>
      </c>
      <c r="C147" s="17"/>
      <c r="D147" s="71" t="s">
        <v>137</v>
      </c>
      <c r="E147" s="10"/>
      <c r="F147" s="79">
        <f>F148</f>
        <v>158451</v>
      </c>
      <c r="G147" s="79">
        <f>G148</f>
        <v>0</v>
      </c>
      <c r="H147" s="79">
        <f>H148</f>
        <v>0</v>
      </c>
      <c r="I147" s="80">
        <f>I148</f>
        <v>158451</v>
      </c>
      <c r="J147" s="5"/>
      <c r="K147" s="5"/>
      <c r="L147" s="5"/>
      <c r="M147" s="5"/>
      <c r="N147" s="5"/>
    </row>
    <row r="148" spans="1:14" s="3" customFormat="1" ht="16.5" customHeight="1">
      <c r="A148" s="30"/>
      <c r="B148" s="17"/>
      <c r="C148" s="17">
        <v>8020</v>
      </c>
      <c r="D148" s="63" t="s">
        <v>138</v>
      </c>
      <c r="E148" s="10"/>
      <c r="F148" s="9">
        <v>158451</v>
      </c>
      <c r="G148" s="10"/>
      <c r="H148" s="12"/>
      <c r="I148" s="12">
        <f>F148+G148-H148</f>
        <v>158451</v>
      </c>
      <c r="J148" s="5"/>
      <c r="K148" s="5"/>
      <c r="L148" s="5"/>
      <c r="M148" s="5"/>
      <c r="N148" s="5"/>
    </row>
    <row r="149" spans="1:14" s="3" customFormat="1" ht="15.75">
      <c r="A149" s="31">
        <v>758</v>
      </c>
      <c r="B149" s="20"/>
      <c r="C149" s="20"/>
      <c r="D149" s="24" t="s">
        <v>48</v>
      </c>
      <c r="E149" s="11"/>
      <c r="F149" s="8">
        <f>F153+F150</f>
        <v>20000</v>
      </c>
      <c r="G149" s="8">
        <f>G153+G150</f>
        <v>0</v>
      </c>
      <c r="H149" s="8">
        <f>H153+H150</f>
        <v>0</v>
      </c>
      <c r="I149" s="8">
        <f>I153+I150</f>
        <v>20000</v>
      </c>
      <c r="J149" s="5"/>
      <c r="K149" s="5"/>
      <c r="L149" s="5"/>
      <c r="M149" s="5"/>
      <c r="N149" s="5"/>
    </row>
    <row r="150" spans="1:14" s="3" customFormat="1" ht="15.75" hidden="1">
      <c r="A150" s="33"/>
      <c r="B150" s="33"/>
      <c r="C150" s="33"/>
      <c r="D150" s="50"/>
      <c r="E150" s="39"/>
      <c r="F150" s="55"/>
      <c r="G150" s="39"/>
      <c r="H150" s="39"/>
      <c r="I150" s="39"/>
      <c r="J150" s="5"/>
      <c r="K150" s="5"/>
      <c r="L150" s="5"/>
      <c r="M150" s="5"/>
      <c r="N150" s="5"/>
    </row>
    <row r="151" spans="1:14" s="3" customFormat="1" ht="15.75" hidden="1">
      <c r="A151" s="33"/>
      <c r="B151" s="34"/>
      <c r="C151" s="34"/>
      <c r="D151" s="56"/>
      <c r="E151" s="39"/>
      <c r="F151" s="58"/>
      <c r="G151" s="12"/>
      <c r="H151" s="12"/>
      <c r="I151" s="12"/>
      <c r="J151" s="5"/>
      <c r="K151" s="5"/>
      <c r="L151" s="5"/>
      <c r="M151" s="5"/>
      <c r="N151" s="5"/>
    </row>
    <row r="152" spans="1:14" s="3" customFormat="1" ht="15.75" hidden="1">
      <c r="A152" s="33"/>
      <c r="B152" s="34"/>
      <c r="C152" s="34"/>
      <c r="D152" s="56"/>
      <c r="E152" s="39"/>
      <c r="F152" s="58"/>
      <c r="G152" s="12"/>
      <c r="H152" s="12"/>
      <c r="I152" s="12"/>
      <c r="J152" s="5"/>
      <c r="K152" s="5"/>
      <c r="L152" s="5"/>
      <c r="M152" s="5"/>
      <c r="N152" s="5"/>
    </row>
    <row r="153" spans="1:14" s="47" customFormat="1" ht="15.75">
      <c r="A153" s="48"/>
      <c r="B153" s="29">
        <v>75818</v>
      </c>
      <c r="C153" s="29"/>
      <c r="D153" s="40" t="s">
        <v>49</v>
      </c>
      <c r="E153" s="41"/>
      <c r="F153" s="46">
        <f>F154</f>
        <v>20000</v>
      </c>
      <c r="G153" s="46">
        <f>G154</f>
        <v>0</v>
      </c>
      <c r="H153" s="46">
        <f>H154</f>
        <v>0</v>
      </c>
      <c r="I153" s="46">
        <f>I154</f>
        <v>20000</v>
      </c>
      <c r="J153" s="49"/>
      <c r="K153" s="49"/>
      <c r="L153" s="49"/>
      <c r="M153" s="49"/>
      <c r="N153" s="49"/>
    </row>
    <row r="154" spans="1:14" s="3" customFormat="1" ht="15">
      <c r="A154" s="30"/>
      <c r="B154" s="17"/>
      <c r="C154" s="17">
        <v>4810</v>
      </c>
      <c r="D154" s="27" t="s">
        <v>50</v>
      </c>
      <c r="E154" s="10"/>
      <c r="F154" s="9">
        <v>20000</v>
      </c>
      <c r="G154" s="10"/>
      <c r="H154" s="12"/>
      <c r="I154" s="12">
        <f>F154+G154-H154</f>
        <v>20000</v>
      </c>
      <c r="J154" s="5"/>
      <c r="K154" s="5"/>
      <c r="L154" s="5"/>
      <c r="M154" s="5"/>
      <c r="N154" s="5"/>
    </row>
    <row r="155" spans="1:14" s="3" customFormat="1" ht="15.75">
      <c r="A155" s="31">
        <v>801</v>
      </c>
      <c r="B155" s="20"/>
      <c r="C155" s="20"/>
      <c r="D155" s="24" t="s">
        <v>51</v>
      </c>
      <c r="E155" s="11"/>
      <c r="F155" s="8">
        <f>F156+F192+F204+F239+F241+F254+F257+F179</f>
        <v>8721766</v>
      </c>
      <c r="G155" s="8">
        <f>G156+G192+G204+G239+G241+G254+G257+G179</f>
        <v>10000</v>
      </c>
      <c r="H155" s="8">
        <f>H156+H192+H204+H239+H241+H254+H257+H179</f>
        <v>0</v>
      </c>
      <c r="I155" s="8">
        <f>I156+I192+I204+I239+I241+I254+I257+I179</f>
        <v>8731766</v>
      </c>
      <c r="J155" s="5"/>
      <c r="K155" s="5"/>
      <c r="L155" s="5"/>
      <c r="M155" s="5"/>
      <c r="N155" s="5"/>
    </row>
    <row r="156" spans="1:14" s="47" customFormat="1" ht="15.75">
      <c r="A156" s="48"/>
      <c r="B156" s="29">
        <v>80101</v>
      </c>
      <c r="C156" s="29"/>
      <c r="D156" s="40" t="s">
        <v>52</v>
      </c>
      <c r="E156" s="41"/>
      <c r="F156" s="46">
        <f>SUM(F157:F178)</f>
        <v>5072160</v>
      </c>
      <c r="G156" s="46">
        <f>SUM(G157:G178)</f>
        <v>10000</v>
      </c>
      <c r="H156" s="46">
        <f>SUM(H157:H178)</f>
        <v>0</v>
      </c>
      <c r="I156" s="46">
        <f>SUM(I157:I178)</f>
        <v>5082160</v>
      </c>
      <c r="J156" s="49"/>
      <c r="K156" s="49"/>
      <c r="L156" s="49"/>
      <c r="M156" s="49"/>
      <c r="N156" s="49"/>
    </row>
    <row r="157" spans="1:14" s="3" customFormat="1" ht="30">
      <c r="A157" s="30"/>
      <c r="B157" s="17"/>
      <c r="C157" s="17">
        <v>3020</v>
      </c>
      <c r="D157" s="27" t="s">
        <v>96</v>
      </c>
      <c r="E157" s="10"/>
      <c r="F157" s="9">
        <v>262046</v>
      </c>
      <c r="G157" s="10"/>
      <c r="H157" s="12"/>
      <c r="I157" s="12">
        <f aca="true" t="shared" si="3" ref="I157:I169">F157+G157-H157</f>
        <v>262046</v>
      </c>
      <c r="J157" s="5"/>
      <c r="K157" s="5"/>
      <c r="L157" s="5"/>
      <c r="M157" s="5"/>
      <c r="N157" s="5"/>
    </row>
    <row r="158" spans="1:14" s="3" customFormat="1" ht="15">
      <c r="A158" s="30"/>
      <c r="B158" s="17"/>
      <c r="C158" s="17">
        <v>4010</v>
      </c>
      <c r="D158" s="27" t="s">
        <v>40</v>
      </c>
      <c r="E158" s="10"/>
      <c r="F158" s="9">
        <v>3003459</v>
      </c>
      <c r="G158" s="10"/>
      <c r="H158" s="12"/>
      <c r="I158" s="12">
        <f t="shared" si="3"/>
        <v>3003459</v>
      </c>
      <c r="J158" s="5"/>
      <c r="K158" s="5"/>
      <c r="L158" s="5"/>
      <c r="M158" s="5"/>
      <c r="N158" s="5"/>
    </row>
    <row r="159" spans="1:14" s="3" customFormat="1" ht="15">
      <c r="A159" s="30"/>
      <c r="B159" s="30"/>
      <c r="C159" s="17">
        <v>4040</v>
      </c>
      <c r="D159" s="27" t="s">
        <v>53</v>
      </c>
      <c r="E159" s="10"/>
      <c r="F159" s="9">
        <v>232284</v>
      </c>
      <c r="G159" s="10"/>
      <c r="H159" s="12"/>
      <c r="I159" s="12">
        <f t="shared" si="3"/>
        <v>232284</v>
      </c>
      <c r="J159" s="5"/>
      <c r="K159" s="5"/>
      <c r="L159" s="5"/>
      <c r="M159" s="5"/>
      <c r="N159" s="5"/>
    </row>
    <row r="160" spans="1:14" s="3" customFormat="1" ht="15">
      <c r="A160" s="30"/>
      <c r="B160" s="30"/>
      <c r="C160" s="17">
        <v>4110</v>
      </c>
      <c r="D160" s="27" t="s">
        <v>33</v>
      </c>
      <c r="E160" s="10"/>
      <c r="F160" s="9">
        <v>607486</v>
      </c>
      <c r="G160" s="10"/>
      <c r="H160" s="12"/>
      <c r="I160" s="12">
        <f t="shared" si="3"/>
        <v>607486</v>
      </c>
      <c r="J160" s="5"/>
      <c r="K160" s="5"/>
      <c r="L160" s="5"/>
      <c r="M160" s="5"/>
      <c r="N160" s="5"/>
    </row>
    <row r="161" spans="1:14" s="3" customFormat="1" ht="15">
      <c r="A161" s="30"/>
      <c r="B161" s="30"/>
      <c r="C161" s="17">
        <v>4120</v>
      </c>
      <c r="D161" s="27" t="s">
        <v>34</v>
      </c>
      <c r="E161" s="10"/>
      <c r="F161" s="9">
        <v>85242</v>
      </c>
      <c r="G161" s="10"/>
      <c r="H161" s="12"/>
      <c r="I161" s="12">
        <f t="shared" si="3"/>
        <v>85242</v>
      </c>
      <c r="J161" s="5"/>
      <c r="K161" s="5"/>
      <c r="L161" s="5"/>
      <c r="M161" s="5"/>
      <c r="N161" s="5"/>
    </row>
    <row r="162" spans="1:14" s="3" customFormat="1" ht="15">
      <c r="A162" s="30"/>
      <c r="B162" s="30"/>
      <c r="C162" s="17">
        <v>4170</v>
      </c>
      <c r="D162" s="27" t="s">
        <v>101</v>
      </c>
      <c r="E162" s="10"/>
      <c r="F162" s="9">
        <v>7000</v>
      </c>
      <c r="G162" s="10"/>
      <c r="H162" s="12"/>
      <c r="I162" s="12">
        <f t="shared" si="3"/>
        <v>7000</v>
      </c>
      <c r="J162" s="5"/>
      <c r="K162" s="5"/>
      <c r="L162" s="5"/>
      <c r="M162" s="5"/>
      <c r="N162" s="5"/>
    </row>
    <row r="163" spans="1:14" s="3" customFormat="1" ht="15">
      <c r="A163" s="30"/>
      <c r="B163" s="30"/>
      <c r="C163" s="17">
        <v>4210</v>
      </c>
      <c r="D163" s="27" t="s">
        <v>15</v>
      </c>
      <c r="E163" s="10"/>
      <c r="F163" s="9">
        <v>333742</v>
      </c>
      <c r="G163" s="10"/>
      <c r="H163" s="12"/>
      <c r="I163" s="12">
        <f t="shared" si="3"/>
        <v>333742</v>
      </c>
      <c r="J163" s="5"/>
      <c r="K163" s="5"/>
      <c r="L163" s="5"/>
      <c r="M163" s="5"/>
      <c r="N163" s="5"/>
    </row>
    <row r="164" spans="1:14" s="3" customFormat="1" ht="30">
      <c r="A164" s="30"/>
      <c r="B164" s="30"/>
      <c r="C164" s="17">
        <v>4240</v>
      </c>
      <c r="D164" s="27" t="s">
        <v>54</v>
      </c>
      <c r="E164" s="10"/>
      <c r="F164" s="10">
        <v>42700</v>
      </c>
      <c r="G164" s="10"/>
      <c r="H164" s="12"/>
      <c r="I164" s="12">
        <f t="shared" si="3"/>
        <v>42700</v>
      </c>
      <c r="J164" s="5"/>
      <c r="K164" s="5"/>
      <c r="L164" s="5"/>
      <c r="M164" s="5"/>
      <c r="N164" s="5"/>
    </row>
    <row r="165" spans="1:14" s="3" customFormat="1" ht="15" hidden="1">
      <c r="A165" s="30"/>
      <c r="B165" s="30"/>
      <c r="C165" s="17"/>
      <c r="D165" s="27"/>
      <c r="E165" s="10"/>
      <c r="F165" s="10"/>
      <c r="G165" s="10"/>
      <c r="H165" s="12"/>
      <c r="I165" s="12"/>
      <c r="J165" s="5"/>
      <c r="K165" s="5"/>
      <c r="L165" s="5"/>
      <c r="M165" s="5"/>
      <c r="N165" s="5"/>
    </row>
    <row r="166" spans="1:14" s="3" customFormat="1" ht="15">
      <c r="A166" s="30"/>
      <c r="B166" s="30"/>
      <c r="C166" s="17">
        <v>4260</v>
      </c>
      <c r="D166" s="27" t="s">
        <v>25</v>
      </c>
      <c r="E166" s="10"/>
      <c r="F166" s="10">
        <v>181100</v>
      </c>
      <c r="G166" s="10"/>
      <c r="H166" s="12"/>
      <c r="I166" s="12">
        <f t="shared" si="3"/>
        <v>181100</v>
      </c>
      <c r="J166" s="5"/>
      <c r="K166" s="5"/>
      <c r="L166" s="5"/>
      <c r="M166" s="5"/>
      <c r="N166" s="5"/>
    </row>
    <row r="167" spans="1:14" s="3" customFormat="1" ht="15">
      <c r="A167" s="30"/>
      <c r="B167" s="30"/>
      <c r="C167" s="17">
        <v>4270</v>
      </c>
      <c r="D167" s="27" t="s">
        <v>26</v>
      </c>
      <c r="E167" s="10"/>
      <c r="F167" s="10">
        <v>30500</v>
      </c>
      <c r="G167" s="10"/>
      <c r="H167" s="12"/>
      <c r="I167" s="12">
        <f t="shared" si="3"/>
        <v>30500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4273</v>
      </c>
      <c r="D168" s="27" t="s">
        <v>26</v>
      </c>
      <c r="E168" s="10"/>
      <c r="F168" s="10">
        <v>0</v>
      </c>
      <c r="G168" s="10"/>
      <c r="H168" s="12"/>
      <c r="I168" s="12">
        <f t="shared" si="3"/>
        <v>0</v>
      </c>
      <c r="J168" s="5"/>
      <c r="K168" s="5"/>
      <c r="L168" s="5"/>
      <c r="M168" s="5"/>
      <c r="N168" s="5"/>
    </row>
    <row r="169" spans="1:14" s="3" customFormat="1" ht="15">
      <c r="A169" s="30"/>
      <c r="B169" s="30"/>
      <c r="C169" s="17">
        <v>4300</v>
      </c>
      <c r="D169" s="27" t="s">
        <v>16</v>
      </c>
      <c r="E169" s="10"/>
      <c r="F169" s="10">
        <v>56500</v>
      </c>
      <c r="G169" s="10"/>
      <c r="H169" s="12"/>
      <c r="I169" s="12">
        <f t="shared" si="3"/>
        <v>56500</v>
      </c>
      <c r="J169" s="5"/>
      <c r="K169" s="5"/>
      <c r="L169" s="5"/>
      <c r="M169" s="5"/>
      <c r="N169" s="5"/>
    </row>
    <row r="170" spans="1:14" s="3" customFormat="1" ht="15">
      <c r="A170" s="30"/>
      <c r="B170" s="30"/>
      <c r="C170" s="17">
        <v>4350</v>
      </c>
      <c r="D170" s="27" t="s">
        <v>121</v>
      </c>
      <c r="E170" s="10"/>
      <c r="F170" s="10">
        <v>7600</v>
      </c>
      <c r="G170" s="10"/>
      <c r="H170" s="12"/>
      <c r="I170" s="12">
        <f>F170+G170-H169:H170</f>
        <v>7600</v>
      </c>
      <c r="J170" s="5"/>
      <c r="K170" s="5"/>
      <c r="L170" s="5"/>
      <c r="M170" s="5"/>
      <c r="N170" s="5"/>
    </row>
    <row r="171" spans="1:14" s="3" customFormat="1" ht="15">
      <c r="A171" s="30"/>
      <c r="B171" s="30"/>
      <c r="C171" s="17">
        <v>4410</v>
      </c>
      <c r="D171" s="27" t="s">
        <v>38</v>
      </c>
      <c r="E171" s="10"/>
      <c r="F171" s="10">
        <v>10800</v>
      </c>
      <c r="G171" s="10"/>
      <c r="H171" s="12"/>
      <c r="I171" s="12">
        <f>F171+G171-H171</f>
        <v>10800</v>
      </c>
      <c r="J171" s="5"/>
      <c r="K171" s="5"/>
      <c r="L171" s="5"/>
      <c r="M171" s="5"/>
      <c r="N171" s="5"/>
    </row>
    <row r="172" spans="1:14" s="3" customFormat="1" ht="15">
      <c r="A172" s="30"/>
      <c r="B172" s="30"/>
      <c r="C172" s="17">
        <v>4430</v>
      </c>
      <c r="D172" s="27" t="s">
        <v>81</v>
      </c>
      <c r="E172" s="10"/>
      <c r="F172" s="10">
        <v>10900</v>
      </c>
      <c r="G172" s="10"/>
      <c r="H172" s="12"/>
      <c r="I172" s="12">
        <f>F172+G172-H172</f>
        <v>10900</v>
      </c>
      <c r="J172" s="5"/>
      <c r="K172" s="5"/>
      <c r="L172" s="5"/>
      <c r="M172" s="5"/>
      <c r="N172" s="5"/>
    </row>
    <row r="173" spans="1:14" s="3" customFormat="1" ht="30">
      <c r="A173" s="30"/>
      <c r="B173" s="30"/>
      <c r="C173" s="17">
        <v>4440</v>
      </c>
      <c r="D173" s="27" t="s">
        <v>55</v>
      </c>
      <c r="E173" s="10"/>
      <c r="F173" s="10">
        <v>176801</v>
      </c>
      <c r="G173" s="10"/>
      <c r="H173" s="12"/>
      <c r="I173" s="12">
        <f>F173++G173-H173</f>
        <v>176801</v>
      </c>
      <c r="J173" s="5"/>
      <c r="K173" s="5"/>
      <c r="L173" s="5"/>
      <c r="M173" s="5"/>
      <c r="N173" s="5"/>
    </row>
    <row r="174" spans="1:14" s="3" customFormat="1" ht="15" hidden="1">
      <c r="A174" s="30"/>
      <c r="B174" s="30"/>
      <c r="C174" s="17"/>
      <c r="D174" s="27"/>
      <c r="E174" s="10"/>
      <c r="F174" s="10"/>
      <c r="G174" s="10"/>
      <c r="H174" s="12"/>
      <c r="I174" s="12"/>
      <c r="J174" s="5"/>
      <c r="K174" s="5"/>
      <c r="L174" s="5"/>
      <c r="M174" s="5"/>
      <c r="N174" s="5"/>
    </row>
    <row r="175" spans="1:14" s="3" customFormat="1" ht="15" hidden="1">
      <c r="A175" s="30"/>
      <c r="B175" s="30"/>
      <c r="C175" s="17"/>
      <c r="D175" s="27"/>
      <c r="E175" s="10"/>
      <c r="F175" s="10"/>
      <c r="G175" s="10"/>
      <c r="H175" s="12"/>
      <c r="I175" s="12"/>
      <c r="J175" s="5"/>
      <c r="K175" s="5"/>
      <c r="L175" s="5"/>
      <c r="M175" s="5"/>
      <c r="N175" s="5"/>
    </row>
    <row r="176" spans="1:14" s="3" customFormat="1" ht="15" hidden="1">
      <c r="A176" s="30"/>
      <c r="B176" s="30"/>
      <c r="C176" s="17"/>
      <c r="D176" s="27"/>
      <c r="E176" s="10"/>
      <c r="F176" s="10"/>
      <c r="G176" s="10"/>
      <c r="H176" s="12"/>
      <c r="I176" s="12"/>
      <c r="J176" s="5"/>
      <c r="K176" s="5"/>
      <c r="L176" s="5"/>
      <c r="M176" s="5"/>
      <c r="N176" s="5"/>
    </row>
    <row r="177" spans="1:14" s="3" customFormat="1" ht="15" hidden="1">
      <c r="A177" s="30"/>
      <c r="B177" s="30"/>
      <c r="C177" s="17"/>
      <c r="D177" s="27"/>
      <c r="E177" s="10"/>
      <c r="F177" s="10"/>
      <c r="G177" s="10"/>
      <c r="H177" s="12"/>
      <c r="I177" s="12"/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6050</v>
      </c>
      <c r="D178" s="27" t="s">
        <v>8</v>
      </c>
      <c r="E178" s="10"/>
      <c r="F178" s="10">
        <v>24000</v>
      </c>
      <c r="G178" s="10">
        <v>10000</v>
      </c>
      <c r="H178" s="12"/>
      <c r="I178" s="12">
        <f>F178+G178-H178</f>
        <v>34000</v>
      </c>
      <c r="J178" s="5"/>
      <c r="K178" s="5"/>
      <c r="L178" s="5"/>
      <c r="M178" s="5"/>
      <c r="N178" s="5"/>
    </row>
    <row r="179" spans="1:14" s="3" customFormat="1" ht="31.5">
      <c r="A179" s="30"/>
      <c r="B179" s="29">
        <v>80103</v>
      </c>
      <c r="C179" s="17"/>
      <c r="D179" s="40" t="s">
        <v>119</v>
      </c>
      <c r="E179" s="10"/>
      <c r="F179" s="41">
        <f>F180+F181+F182+F183+F184+F185+F186+F187+F189+F190+F191</f>
        <v>340565</v>
      </c>
      <c r="G179" s="41">
        <f>G180+G181+G182+G183+G184+G185+G186+G187+G189+G190+G191</f>
        <v>0</v>
      </c>
      <c r="H179" s="41">
        <f>H180+H181+H182+H183+H184+H185+H186+H187+H189+H190+H191</f>
        <v>0</v>
      </c>
      <c r="I179" s="41">
        <f>I180+I181+I182+I183+I184+I185+I186+I187+I189+I190+I191</f>
        <v>340565</v>
      </c>
      <c r="J179" s="5"/>
      <c r="K179" s="5"/>
      <c r="L179" s="5"/>
      <c r="M179" s="5"/>
      <c r="N179" s="5"/>
    </row>
    <row r="180" spans="1:14" s="3" customFormat="1" ht="30">
      <c r="A180" s="30"/>
      <c r="B180" s="30"/>
      <c r="C180" s="17">
        <v>3020</v>
      </c>
      <c r="D180" s="27" t="s">
        <v>97</v>
      </c>
      <c r="E180" s="10"/>
      <c r="F180" s="10">
        <v>24530</v>
      </c>
      <c r="G180" s="10"/>
      <c r="H180" s="12"/>
      <c r="I180" s="12">
        <f aca="true" t="shared" si="4" ref="I180:I190">F180+G180-H180</f>
        <v>24530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4010</v>
      </c>
      <c r="D181" s="27" t="s">
        <v>40</v>
      </c>
      <c r="E181" s="10"/>
      <c r="F181" s="10">
        <v>223240</v>
      </c>
      <c r="G181" s="10"/>
      <c r="H181" s="12"/>
      <c r="I181" s="12">
        <f t="shared" si="4"/>
        <v>223240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4040</v>
      </c>
      <c r="D182" s="27" t="s">
        <v>53</v>
      </c>
      <c r="E182" s="10"/>
      <c r="F182" s="10">
        <v>17599</v>
      </c>
      <c r="G182" s="10"/>
      <c r="H182" s="12"/>
      <c r="I182" s="12">
        <f t="shared" si="4"/>
        <v>17599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4110</v>
      </c>
      <c r="D183" s="27" t="s">
        <v>33</v>
      </c>
      <c r="E183" s="10"/>
      <c r="F183" s="10">
        <v>46209</v>
      </c>
      <c r="G183" s="10"/>
      <c r="H183" s="12"/>
      <c r="I183" s="12">
        <f t="shared" si="4"/>
        <v>46209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4120</v>
      </c>
      <c r="D184" s="27" t="s">
        <v>34</v>
      </c>
      <c r="E184" s="10"/>
      <c r="F184" s="10">
        <v>6482</v>
      </c>
      <c r="G184" s="10"/>
      <c r="H184" s="12"/>
      <c r="I184" s="12">
        <f t="shared" si="4"/>
        <v>6482</v>
      </c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4210</v>
      </c>
      <c r="D185" s="27" t="s">
        <v>15</v>
      </c>
      <c r="E185" s="10"/>
      <c r="F185" s="10">
        <v>1600</v>
      </c>
      <c r="G185" s="10"/>
      <c r="H185" s="12"/>
      <c r="I185" s="12">
        <f t="shared" si="4"/>
        <v>1600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4240</v>
      </c>
      <c r="D186" s="27" t="s">
        <v>54</v>
      </c>
      <c r="E186" s="10"/>
      <c r="F186" s="10">
        <v>5000</v>
      </c>
      <c r="G186" s="10"/>
      <c r="H186" s="12"/>
      <c r="I186" s="12">
        <f t="shared" si="4"/>
        <v>5000</v>
      </c>
      <c r="J186" s="5"/>
      <c r="K186" s="5"/>
      <c r="L186" s="5"/>
      <c r="M186" s="5"/>
      <c r="N186" s="5"/>
    </row>
    <row r="187" spans="1:14" s="3" customFormat="1" ht="30">
      <c r="A187" s="30"/>
      <c r="B187" s="30"/>
      <c r="C187" s="17">
        <v>4243</v>
      </c>
      <c r="D187" s="27" t="s">
        <v>54</v>
      </c>
      <c r="E187" s="10"/>
      <c r="F187" s="10"/>
      <c r="G187" s="10"/>
      <c r="H187" s="12"/>
      <c r="I187" s="12">
        <f t="shared" si="4"/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4270</v>
      </c>
      <c r="D188" s="27" t="s">
        <v>26</v>
      </c>
      <c r="E188" s="10"/>
      <c r="F188" s="10"/>
      <c r="G188" s="10"/>
      <c r="H188" s="10"/>
      <c r="I188" s="10">
        <v>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4300</v>
      </c>
      <c r="D189" s="27" t="s">
        <v>16</v>
      </c>
      <c r="E189" s="10"/>
      <c r="F189" s="10">
        <v>1300</v>
      </c>
      <c r="G189" s="10"/>
      <c r="H189" s="12"/>
      <c r="I189" s="12">
        <f t="shared" si="4"/>
        <v>1300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4410</v>
      </c>
      <c r="D190" s="30" t="s">
        <v>38</v>
      </c>
      <c r="E190" s="10"/>
      <c r="F190" s="10">
        <v>550</v>
      </c>
      <c r="G190" s="10"/>
      <c r="H190" s="12"/>
      <c r="I190" s="12">
        <f t="shared" si="4"/>
        <v>550</v>
      </c>
      <c r="J190" s="5"/>
      <c r="K190" s="5"/>
      <c r="L190" s="5"/>
      <c r="M190" s="5"/>
      <c r="N190" s="5"/>
    </row>
    <row r="191" spans="1:14" s="3" customFormat="1" ht="30">
      <c r="A191" s="30"/>
      <c r="B191" s="30"/>
      <c r="C191" s="17">
        <v>4440</v>
      </c>
      <c r="D191" s="27" t="s">
        <v>55</v>
      </c>
      <c r="E191" s="10"/>
      <c r="F191" s="10">
        <v>14055</v>
      </c>
      <c r="G191" s="10"/>
      <c r="H191" s="12"/>
      <c r="I191" s="12">
        <f>F191+G191-H191</f>
        <v>14055</v>
      </c>
      <c r="J191" s="5"/>
      <c r="K191" s="5"/>
      <c r="L191" s="5"/>
      <c r="M191" s="5"/>
      <c r="N191" s="5"/>
    </row>
    <row r="192" spans="1:14" s="47" customFormat="1" ht="15.75">
      <c r="A192" s="48"/>
      <c r="B192" s="29">
        <v>80104</v>
      </c>
      <c r="C192" s="29"/>
      <c r="D192" s="40" t="s">
        <v>56</v>
      </c>
      <c r="E192" s="41"/>
      <c r="F192" s="41">
        <f>F193+F194+F195+F196+F197+F198+F199+F201+F202+F203+F200</f>
        <v>0</v>
      </c>
      <c r="G192" s="41">
        <f>G193+G194+G195+G196+G197+G198+G199+G201+G202+G203+G200</f>
        <v>0</v>
      </c>
      <c r="H192" s="41">
        <f>H193+H194+H195+H196+H197+H198+H199+H201+H202+H203+H200</f>
        <v>0</v>
      </c>
      <c r="I192" s="41">
        <f>I193+I194+I195+I196+I197+I198+I199+I201+I202+I203+I200</f>
        <v>0</v>
      </c>
      <c r="J192" s="49"/>
      <c r="K192" s="49"/>
      <c r="L192" s="49"/>
      <c r="M192" s="49"/>
      <c r="N192" s="49"/>
    </row>
    <row r="193" spans="1:14" s="3" customFormat="1" ht="15" hidden="1">
      <c r="A193" s="30"/>
      <c r="B193" s="17"/>
      <c r="C193" s="17"/>
      <c r="D193" s="27"/>
      <c r="E193" s="10"/>
      <c r="F193" s="10"/>
      <c r="G193" s="10"/>
      <c r="H193" s="10"/>
      <c r="I193" s="12"/>
      <c r="J193" s="5"/>
      <c r="K193" s="5"/>
      <c r="L193" s="5"/>
      <c r="M193" s="5"/>
      <c r="N193" s="5"/>
    </row>
    <row r="194" spans="1:14" s="3" customFormat="1" ht="15" hidden="1">
      <c r="A194" s="30"/>
      <c r="B194" s="17"/>
      <c r="C194" s="17"/>
      <c r="D194" s="27"/>
      <c r="E194" s="10"/>
      <c r="F194" s="10"/>
      <c r="G194" s="10"/>
      <c r="H194" s="10"/>
      <c r="I194" s="12"/>
      <c r="J194" s="5"/>
      <c r="K194" s="5"/>
      <c r="L194" s="5"/>
      <c r="M194" s="5"/>
      <c r="N194" s="5"/>
    </row>
    <row r="195" spans="1:14" s="3" customFormat="1" ht="15" hidden="1">
      <c r="A195" s="30"/>
      <c r="B195" s="17"/>
      <c r="C195" s="17"/>
      <c r="D195" s="27"/>
      <c r="E195" s="10"/>
      <c r="F195" s="10"/>
      <c r="G195" s="10"/>
      <c r="H195" s="10"/>
      <c r="I195" s="12"/>
      <c r="J195" s="5"/>
      <c r="K195" s="5"/>
      <c r="L195" s="5"/>
      <c r="M195" s="5"/>
      <c r="N195" s="5"/>
    </row>
    <row r="196" spans="1:14" s="3" customFormat="1" ht="15" hidden="1">
      <c r="A196" s="30"/>
      <c r="B196" s="17"/>
      <c r="C196" s="17"/>
      <c r="D196" s="27"/>
      <c r="E196" s="10"/>
      <c r="F196" s="10"/>
      <c r="G196" s="10"/>
      <c r="H196" s="10"/>
      <c r="I196" s="12"/>
      <c r="J196" s="5"/>
      <c r="K196" s="5"/>
      <c r="L196" s="5"/>
      <c r="M196" s="5"/>
      <c r="N196" s="5"/>
    </row>
    <row r="197" spans="1:14" s="3" customFormat="1" ht="15" hidden="1">
      <c r="A197" s="30"/>
      <c r="B197" s="17"/>
      <c r="C197" s="17"/>
      <c r="D197" s="27"/>
      <c r="E197" s="10"/>
      <c r="F197" s="10"/>
      <c r="G197" s="10"/>
      <c r="H197" s="10"/>
      <c r="I197" s="12"/>
      <c r="J197" s="5"/>
      <c r="K197" s="5"/>
      <c r="L197" s="5"/>
      <c r="M197" s="5"/>
      <c r="N197" s="5"/>
    </row>
    <row r="198" spans="1:14" s="3" customFormat="1" ht="15" hidden="1">
      <c r="A198" s="30"/>
      <c r="B198" s="17"/>
      <c r="C198" s="17"/>
      <c r="D198" s="27"/>
      <c r="E198" s="10"/>
      <c r="F198" s="10"/>
      <c r="G198" s="10"/>
      <c r="H198" s="10"/>
      <c r="I198" s="12"/>
      <c r="J198" s="5"/>
      <c r="K198" s="5"/>
      <c r="L198" s="5"/>
      <c r="M198" s="5"/>
      <c r="N198" s="5"/>
    </row>
    <row r="199" spans="1:14" s="3" customFormat="1" ht="35.25" customHeight="1" hidden="1">
      <c r="A199" s="30"/>
      <c r="B199" s="17"/>
      <c r="C199" s="17"/>
      <c r="D199" s="27"/>
      <c r="E199" s="10"/>
      <c r="F199" s="10"/>
      <c r="G199" s="10"/>
      <c r="H199" s="10"/>
      <c r="I199" s="12"/>
      <c r="J199" s="5"/>
      <c r="K199" s="5"/>
      <c r="L199" s="5"/>
      <c r="M199" s="5"/>
      <c r="N199" s="5"/>
    </row>
    <row r="200" spans="1:14" s="3" customFormat="1" ht="30">
      <c r="A200" s="30"/>
      <c r="B200" s="17"/>
      <c r="C200" s="17">
        <v>4243</v>
      </c>
      <c r="D200" s="27" t="s">
        <v>54</v>
      </c>
      <c r="E200" s="10"/>
      <c r="F200" s="10">
        <v>0</v>
      </c>
      <c r="G200" s="10"/>
      <c r="H200" s="10"/>
      <c r="I200" s="12">
        <f>F200++G200-H200</f>
        <v>0</v>
      </c>
      <c r="J200" s="5"/>
      <c r="K200" s="5"/>
      <c r="L200" s="5"/>
      <c r="M200" s="5"/>
      <c r="N200" s="5"/>
    </row>
    <row r="201" spans="1:14" s="3" customFormat="1" ht="15" hidden="1">
      <c r="A201" s="30"/>
      <c r="B201" s="17"/>
      <c r="C201" s="17"/>
      <c r="D201" s="27"/>
      <c r="E201" s="10"/>
      <c r="F201" s="10"/>
      <c r="G201" s="10"/>
      <c r="H201" s="10"/>
      <c r="I201" s="12"/>
      <c r="J201" s="5"/>
      <c r="K201" s="5"/>
      <c r="L201" s="5"/>
      <c r="M201" s="5"/>
      <c r="N201" s="5"/>
    </row>
    <row r="202" spans="1:14" s="3" customFormat="1" ht="15" hidden="1">
      <c r="A202" s="30"/>
      <c r="B202" s="17"/>
      <c r="C202" s="17"/>
      <c r="D202" s="30"/>
      <c r="E202" s="10"/>
      <c r="F202" s="10"/>
      <c r="G202" s="10"/>
      <c r="H202" s="10"/>
      <c r="I202" s="12"/>
      <c r="J202" s="5"/>
      <c r="K202" s="5"/>
      <c r="L202" s="5"/>
      <c r="M202" s="5"/>
      <c r="N202" s="5"/>
    </row>
    <row r="203" spans="1:14" s="3" customFormat="1" ht="15" hidden="1">
      <c r="A203" s="30"/>
      <c r="B203" s="17"/>
      <c r="C203" s="17"/>
      <c r="D203" s="27"/>
      <c r="E203" s="10"/>
      <c r="F203" s="10"/>
      <c r="G203" s="10"/>
      <c r="H203" s="10"/>
      <c r="I203" s="12"/>
      <c r="J203" s="5"/>
      <c r="K203" s="5"/>
      <c r="L203" s="5"/>
      <c r="M203" s="5"/>
      <c r="N203" s="5"/>
    </row>
    <row r="204" spans="1:14" s="47" customFormat="1" ht="15.75">
      <c r="A204" s="48"/>
      <c r="B204" s="29">
        <v>80110</v>
      </c>
      <c r="C204" s="29"/>
      <c r="D204" s="40" t="s">
        <v>57</v>
      </c>
      <c r="E204" s="41"/>
      <c r="F204" s="41">
        <f>F205+F206+F207+F208+F211+F217+F220+F223++F226++F227+F231+F235+F236+F237+++++F238+F214+F230+F221+F215+F212+F218+F228+F224+F232+F209+F210+F213+F219+F222+F233+F229+F216+F234</f>
        <v>2258135</v>
      </c>
      <c r="G204" s="41">
        <f>G205+G206+G207+G208+G209+G210+G211+G212+G213+G214+G215+G216+G217+G218+G219+G220+G221+G222+G223+G224+G225+G226+G227+G228+G229+G230+G231+G232+G233+G234+G235+G236+G237+G238</f>
        <v>0</v>
      </c>
      <c r="H204" s="41">
        <f>H205+H206+H207+H208+H211+H217+H220+H223++H226++H227+H231+H235+H236+H237+++++H238+H214+H230+H221+H215+H212+H218+H228+H224+H232+H209+H229+H233+H219+H222</f>
        <v>0</v>
      </c>
      <c r="I204" s="41">
        <f>I205+I206+I207+I208+I211+I217+I220+I223++I226++I227+I231+I235+I236+I237+++++I238+I214+I230+I221+I215+I212+I218+I228+I224+I232+I209+I222+I234+I210+I213+I216+I219+I229</f>
        <v>2258135</v>
      </c>
      <c r="J204" s="49"/>
      <c r="K204" s="49"/>
      <c r="L204" s="49"/>
      <c r="M204" s="49"/>
      <c r="N204" s="49"/>
    </row>
    <row r="205" spans="1:14" s="3" customFormat="1" ht="30">
      <c r="A205" s="30"/>
      <c r="B205" s="17"/>
      <c r="C205" s="17">
        <v>3020</v>
      </c>
      <c r="D205" s="27" t="s">
        <v>96</v>
      </c>
      <c r="E205" s="10"/>
      <c r="F205" s="10">
        <v>132671</v>
      </c>
      <c r="G205" s="10"/>
      <c r="H205" s="12"/>
      <c r="I205" s="12">
        <f aca="true" t="shared" si="5" ref="I205:I214">F205+G205-H205</f>
        <v>132671</v>
      </c>
      <c r="J205" s="5"/>
      <c r="K205" s="5"/>
      <c r="L205" s="5"/>
      <c r="M205" s="5"/>
      <c r="N205" s="5"/>
    </row>
    <row r="206" spans="1:14" s="3" customFormat="1" ht="15">
      <c r="A206" s="30"/>
      <c r="B206" s="17"/>
      <c r="C206" s="17">
        <v>4010</v>
      </c>
      <c r="D206" s="27" t="s">
        <v>40</v>
      </c>
      <c r="E206" s="10"/>
      <c r="F206" s="10">
        <v>1329514</v>
      </c>
      <c r="G206" s="10"/>
      <c r="H206" s="12"/>
      <c r="I206" s="12">
        <f t="shared" si="5"/>
        <v>1329514</v>
      </c>
      <c r="J206" s="5"/>
      <c r="K206" s="5"/>
      <c r="L206" s="5"/>
      <c r="M206" s="5"/>
      <c r="N206" s="5"/>
    </row>
    <row r="207" spans="1:14" s="3" customFormat="1" ht="15">
      <c r="A207" s="30"/>
      <c r="B207" s="17"/>
      <c r="C207" s="17">
        <v>4040</v>
      </c>
      <c r="D207" s="27" t="s">
        <v>53</v>
      </c>
      <c r="E207" s="10"/>
      <c r="F207" s="10">
        <v>111755</v>
      </c>
      <c r="G207" s="10"/>
      <c r="H207" s="12"/>
      <c r="I207" s="12">
        <f t="shared" si="5"/>
        <v>111755</v>
      </c>
      <c r="J207" s="5"/>
      <c r="K207" s="5"/>
      <c r="L207" s="5"/>
      <c r="M207" s="5"/>
      <c r="N207" s="5"/>
    </row>
    <row r="208" spans="1:14" s="3" customFormat="1" ht="15">
      <c r="A208" s="30"/>
      <c r="B208" s="17"/>
      <c r="C208" s="17">
        <v>4110</v>
      </c>
      <c r="D208" s="27" t="s">
        <v>33</v>
      </c>
      <c r="E208" s="10"/>
      <c r="F208" s="10">
        <v>273168</v>
      </c>
      <c r="G208" s="10"/>
      <c r="H208" s="12"/>
      <c r="I208" s="12">
        <f t="shared" si="5"/>
        <v>273168</v>
      </c>
      <c r="J208" s="5"/>
      <c r="K208" s="5"/>
      <c r="L208" s="5"/>
      <c r="M208" s="5"/>
      <c r="N208" s="5"/>
    </row>
    <row r="209" spans="1:14" s="3" customFormat="1" ht="15">
      <c r="A209" s="30"/>
      <c r="B209" s="17"/>
      <c r="C209" s="17">
        <v>4118</v>
      </c>
      <c r="D209" s="27" t="s">
        <v>33</v>
      </c>
      <c r="E209" s="10"/>
      <c r="F209" s="10">
        <v>2040</v>
      </c>
      <c r="G209" s="10"/>
      <c r="H209" s="12"/>
      <c r="I209" s="12">
        <f>F209+G209-H209</f>
        <v>2040</v>
      </c>
      <c r="J209" s="5"/>
      <c r="K209" s="5"/>
      <c r="L209" s="5"/>
      <c r="M209" s="5"/>
      <c r="N209" s="5"/>
    </row>
    <row r="210" spans="1:14" s="3" customFormat="1" ht="15">
      <c r="A210" s="30"/>
      <c r="B210" s="17"/>
      <c r="C210" s="17">
        <v>4119</v>
      </c>
      <c r="D210" s="27" t="s">
        <v>33</v>
      </c>
      <c r="E210" s="10"/>
      <c r="F210" s="10">
        <v>680</v>
      </c>
      <c r="G210" s="10"/>
      <c r="H210" s="12"/>
      <c r="I210" s="12">
        <f>F210+G210-H210</f>
        <v>680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4120</v>
      </c>
      <c r="D211" s="27" t="s">
        <v>34</v>
      </c>
      <c r="E211" s="10"/>
      <c r="F211" s="10">
        <v>38331</v>
      </c>
      <c r="G211" s="10"/>
      <c r="H211" s="12"/>
      <c r="I211" s="12">
        <f t="shared" si="5"/>
        <v>38331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4128</v>
      </c>
      <c r="D212" s="27" t="s">
        <v>34</v>
      </c>
      <c r="E212" s="10"/>
      <c r="F212" s="10">
        <v>286</v>
      </c>
      <c r="G212" s="10"/>
      <c r="H212" s="12"/>
      <c r="I212" s="12">
        <f>F212+G212-H212</f>
        <v>286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4129</v>
      </c>
      <c r="D213" s="27" t="s">
        <v>34</v>
      </c>
      <c r="E213" s="10"/>
      <c r="F213" s="10">
        <v>95</v>
      </c>
      <c r="G213" s="10"/>
      <c r="H213" s="12"/>
      <c r="I213" s="12">
        <f>F213+G213-H213</f>
        <v>95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4170</v>
      </c>
      <c r="D214" s="27" t="s">
        <v>101</v>
      </c>
      <c r="E214" s="10"/>
      <c r="F214" s="10">
        <v>3000</v>
      </c>
      <c r="G214" s="10"/>
      <c r="H214" s="12"/>
      <c r="I214" s="12">
        <f t="shared" si="5"/>
        <v>3000</v>
      </c>
      <c r="J214" s="5"/>
      <c r="K214" s="5"/>
      <c r="L214" s="5"/>
      <c r="M214" s="5"/>
      <c r="N214" s="5"/>
    </row>
    <row r="215" spans="1:14" s="3" customFormat="1" ht="15">
      <c r="A215" s="17"/>
      <c r="B215" s="17"/>
      <c r="C215" s="17">
        <v>4178</v>
      </c>
      <c r="D215" s="27" t="s">
        <v>101</v>
      </c>
      <c r="E215" s="10"/>
      <c r="F215" s="10">
        <v>11684</v>
      </c>
      <c r="G215" s="10"/>
      <c r="H215" s="12"/>
      <c r="I215" s="12">
        <f>F215+G215-H215</f>
        <v>11684</v>
      </c>
      <c r="J215" s="5"/>
      <c r="K215" s="5"/>
      <c r="L215" s="5"/>
      <c r="M215" s="5"/>
      <c r="N215" s="5"/>
    </row>
    <row r="216" spans="1:14" s="3" customFormat="1" ht="15">
      <c r="A216" s="17"/>
      <c r="B216" s="17"/>
      <c r="C216" s="17">
        <v>4179</v>
      </c>
      <c r="D216" s="27" t="s">
        <v>101</v>
      </c>
      <c r="E216" s="10"/>
      <c r="F216" s="10">
        <v>3895</v>
      </c>
      <c r="G216" s="10"/>
      <c r="H216" s="12"/>
      <c r="I216" s="12">
        <f>F216+G216-H216</f>
        <v>3895</v>
      </c>
      <c r="J216" s="5"/>
      <c r="K216" s="5"/>
      <c r="L216" s="5"/>
      <c r="M216" s="5"/>
      <c r="N216" s="5"/>
    </row>
    <row r="217" spans="1:14" s="3" customFormat="1" ht="15">
      <c r="A217" s="17"/>
      <c r="B217" s="17"/>
      <c r="C217" s="17">
        <v>4210</v>
      </c>
      <c r="D217" s="27" t="s">
        <v>15</v>
      </c>
      <c r="E217" s="10"/>
      <c r="F217" s="10">
        <v>124000</v>
      </c>
      <c r="G217" s="10"/>
      <c r="H217" s="12"/>
      <c r="I217" s="12">
        <f>F217++G217-H217</f>
        <v>124000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4218</v>
      </c>
      <c r="D218" s="27" t="s">
        <v>15</v>
      </c>
      <c r="E218" s="10"/>
      <c r="F218" s="10">
        <v>6649</v>
      </c>
      <c r="G218" s="10"/>
      <c r="H218" s="10"/>
      <c r="I218" s="10">
        <f>F218+G218-H218</f>
        <v>6649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4219</v>
      </c>
      <c r="D219" s="27" t="s">
        <v>15</v>
      </c>
      <c r="E219" s="10"/>
      <c r="F219" s="10">
        <v>2216</v>
      </c>
      <c r="G219" s="10"/>
      <c r="H219" s="12"/>
      <c r="I219" s="12">
        <f>F219+G219-H219</f>
        <v>2216</v>
      </c>
      <c r="J219" s="5"/>
      <c r="K219" s="5"/>
      <c r="L219" s="5"/>
      <c r="M219" s="5"/>
      <c r="N219" s="5"/>
    </row>
    <row r="220" spans="1:14" s="3" customFormat="1" ht="30">
      <c r="A220" s="17"/>
      <c r="B220" s="17"/>
      <c r="C220" s="17">
        <v>4240</v>
      </c>
      <c r="D220" s="27" t="s">
        <v>54</v>
      </c>
      <c r="E220" s="10"/>
      <c r="F220" s="10">
        <v>20000</v>
      </c>
      <c r="G220" s="10"/>
      <c r="H220" s="12"/>
      <c r="I220" s="12">
        <f aca="true" t="shared" si="6" ref="I220:I238">F220+G220-H220</f>
        <v>20000</v>
      </c>
      <c r="J220" s="5"/>
      <c r="K220" s="5"/>
      <c r="L220" s="5"/>
      <c r="M220" s="5"/>
      <c r="N220" s="5"/>
    </row>
    <row r="221" spans="1:14" s="3" customFormat="1" ht="30">
      <c r="A221" s="17"/>
      <c r="B221" s="17"/>
      <c r="C221" s="17">
        <v>4248</v>
      </c>
      <c r="D221" s="27" t="s">
        <v>54</v>
      </c>
      <c r="E221" s="10"/>
      <c r="F221" s="10">
        <v>17273</v>
      </c>
      <c r="G221" s="10"/>
      <c r="H221" s="12"/>
      <c r="I221" s="12">
        <f>F221+G221-H221</f>
        <v>17273</v>
      </c>
      <c r="J221" s="5"/>
      <c r="K221" s="5"/>
      <c r="L221" s="5"/>
      <c r="M221" s="5"/>
      <c r="N221" s="5"/>
    </row>
    <row r="222" spans="1:14" s="3" customFormat="1" ht="30">
      <c r="A222" s="17"/>
      <c r="B222" s="17"/>
      <c r="C222" s="17">
        <v>4249</v>
      </c>
      <c r="D222" s="27" t="s">
        <v>54</v>
      </c>
      <c r="E222" s="10"/>
      <c r="F222" s="10">
        <v>5758</v>
      </c>
      <c r="G222" s="10"/>
      <c r="H222" s="12"/>
      <c r="I222" s="12">
        <f t="shared" si="6"/>
        <v>5758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4260</v>
      </c>
      <c r="D223" s="27" t="s">
        <v>25</v>
      </c>
      <c r="E223" s="10"/>
      <c r="F223" s="10">
        <v>18500</v>
      </c>
      <c r="G223" s="10"/>
      <c r="H223" s="12"/>
      <c r="I223" s="12">
        <f t="shared" si="6"/>
        <v>18500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4268</v>
      </c>
      <c r="D224" s="27" t="s">
        <v>25</v>
      </c>
      <c r="E224" s="10"/>
      <c r="F224" s="10">
        <v>0</v>
      </c>
      <c r="G224" s="10"/>
      <c r="H224" s="12"/>
      <c r="I224" s="12">
        <f>F224+G224-H224</f>
        <v>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4269</v>
      </c>
      <c r="D225" s="27" t="s">
        <v>25</v>
      </c>
      <c r="E225" s="10"/>
      <c r="F225" s="10"/>
      <c r="G225" s="10"/>
      <c r="H225" s="12"/>
      <c r="I225" s="12">
        <f>F225+G225-H225</f>
        <v>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4270</v>
      </c>
      <c r="D226" s="27" t="s">
        <v>26</v>
      </c>
      <c r="E226" s="10"/>
      <c r="F226" s="10">
        <v>13000</v>
      </c>
      <c r="G226" s="10"/>
      <c r="H226" s="12"/>
      <c r="I226" s="12">
        <f t="shared" si="6"/>
        <v>13000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4300</v>
      </c>
      <c r="D227" s="27" t="s">
        <v>16</v>
      </c>
      <c r="E227" s="10"/>
      <c r="F227" s="10">
        <v>25000</v>
      </c>
      <c r="G227" s="10"/>
      <c r="H227" s="12"/>
      <c r="I227" s="12">
        <f t="shared" si="6"/>
        <v>25000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4308</v>
      </c>
      <c r="D228" s="27" t="s">
        <v>16</v>
      </c>
      <c r="E228" s="10"/>
      <c r="F228" s="10">
        <v>10908</v>
      </c>
      <c r="G228" s="10"/>
      <c r="H228" s="12"/>
      <c r="I228" s="12">
        <f>F228+G228-H228</f>
        <v>10908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4309</v>
      </c>
      <c r="D229" s="27" t="s">
        <v>16</v>
      </c>
      <c r="E229" s="10"/>
      <c r="F229" s="10">
        <v>3636</v>
      </c>
      <c r="G229" s="10"/>
      <c r="H229" s="12"/>
      <c r="I229" s="12">
        <f>F229+G229-H229</f>
        <v>3636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4350</v>
      </c>
      <c r="D230" s="27" t="s">
        <v>121</v>
      </c>
      <c r="E230" s="10"/>
      <c r="F230" s="10">
        <v>2500</v>
      </c>
      <c r="G230" s="10"/>
      <c r="H230" s="12"/>
      <c r="I230" s="12">
        <f t="shared" si="6"/>
        <v>2500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4410</v>
      </c>
      <c r="D231" s="27" t="s">
        <v>38</v>
      </c>
      <c r="E231" s="10"/>
      <c r="F231" s="10">
        <v>7000</v>
      </c>
      <c r="G231" s="10"/>
      <c r="H231" s="12"/>
      <c r="I231" s="12">
        <f t="shared" si="6"/>
        <v>7000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4418</v>
      </c>
      <c r="D232" s="27" t="s">
        <v>38</v>
      </c>
      <c r="E232" s="10"/>
      <c r="F232" s="10">
        <v>0</v>
      </c>
      <c r="G232" s="10"/>
      <c r="H232" s="12"/>
      <c r="I232" s="12">
        <f>F232+G232-H232</f>
        <v>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4419</v>
      </c>
      <c r="D233" s="27" t="s">
        <v>38</v>
      </c>
      <c r="E233" s="10"/>
      <c r="F233" s="10">
        <v>0</v>
      </c>
      <c r="G233" s="10"/>
      <c r="H233" s="12"/>
      <c r="I233" s="12">
        <f>F233+G233-H233</f>
        <v>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4420</v>
      </c>
      <c r="D234" s="27" t="s">
        <v>86</v>
      </c>
      <c r="E234" s="10"/>
      <c r="F234" s="10">
        <v>1000</v>
      </c>
      <c r="G234" s="10"/>
      <c r="H234" s="12"/>
      <c r="I234" s="12">
        <f>F234+G234-H234</f>
        <v>1000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4430</v>
      </c>
      <c r="D235" s="27" t="s">
        <v>82</v>
      </c>
      <c r="E235" s="10"/>
      <c r="F235" s="10">
        <v>3000</v>
      </c>
      <c r="G235" s="10"/>
      <c r="H235" s="12"/>
      <c r="I235" s="12">
        <f t="shared" si="6"/>
        <v>3000</v>
      </c>
      <c r="J235" s="5"/>
      <c r="K235" s="5"/>
      <c r="L235" s="5"/>
      <c r="M235" s="5"/>
      <c r="N235" s="5"/>
    </row>
    <row r="236" spans="1:14" s="3" customFormat="1" ht="30">
      <c r="A236" s="17"/>
      <c r="B236" s="17"/>
      <c r="C236" s="17">
        <v>4440</v>
      </c>
      <c r="D236" s="27" t="s">
        <v>55</v>
      </c>
      <c r="E236" s="10"/>
      <c r="F236" s="10">
        <v>90576</v>
      </c>
      <c r="G236" s="10"/>
      <c r="H236" s="12"/>
      <c r="I236" s="12">
        <f t="shared" si="6"/>
        <v>90576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6050</v>
      </c>
      <c r="D237" s="27" t="s">
        <v>8</v>
      </c>
      <c r="E237" s="10"/>
      <c r="F237" s="10">
        <v>0</v>
      </c>
      <c r="G237" s="10"/>
      <c r="H237" s="12"/>
      <c r="I237" s="12">
        <f t="shared" si="6"/>
        <v>0</v>
      </c>
      <c r="J237" s="5"/>
      <c r="K237" s="5"/>
      <c r="L237" s="5"/>
      <c r="M237" s="5"/>
      <c r="N237" s="5"/>
    </row>
    <row r="238" spans="1:14" s="3" customFormat="1" ht="30">
      <c r="A238" s="17"/>
      <c r="B238" s="17"/>
      <c r="C238" s="17">
        <v>6060</v>
      </c>
      <c r="D238" s="27" t="s">
        <v>43</v>
      </c>
      <c r="E238" s="10"/>
      <c r="F238" s="10">
        <v>0</v>
      </c>
      <c r="G238" s="10"/>
      <c r="H238" s="12"/>
      <c r="I238" s="12">
        <f t="shared" si="6"/>
        <v>0</v>
      </c>
      <c r="J238" s="5"/>
      <c r="K238" s="5"/>
      <c r="L238" s="5"/>
      <c r="M238" s="5"/>
      <c r="N238" s="5"/>
    </row>
    <row r="239" spans="1:14" s="47" customFormat="1" ht="15.75">
      <c r="A239" s="29"/>
      <c r="B239" s="29">
        <v>80113</v>
      </c>
      <c r="C239" s="29"/>
      <c r="D239" s="40" t="s">
        <v>58</v>
      </c>
      <c r="E239" s="41"/>
      <c r="F239" s="41">
        <f>F240</f>
        <v>647100</v>
      </c>
      <c r="G239" s="41">
        <f>G240</f>
        <v>0</v>
      </c>
      <c r="H239" s="41">
        <f>H240</f>
        <v>0</v>
      </c>
      <c r="I239" s="41">
        <f>I240</f>
        <v>647100</v>
      </c>
      <c r="J239" s="49"/>
      <c r="K239" s="49"/>
      <c r="L239" s="49"/>
      <c r="M239" s="49"/>
      <c r="N239" s="49"/>
    </row>
    <row r="240" spans="1:14" s="3" customFormat="1" ht="15">
      <c r="A240" s="17"/>
      <c r="B240" s="17"/>
      <c r="C240" s="17">
        <v>4300</v>
      </c>
      <c r="D240" s="27" t="s">
        <v>16</v>
      </c>
      <c r="E240" s="10"/>
      <c r="F240" s="10">
        <v>647100</v>
      </c>
      <c r="G240" s="10"/>
      <c r="H240" s="12"/>
      <c r="I240" s="12">
        <f>F240+G240-H240</f>
        <v>647100</v>
      </c>
      <c r="J240" s="5"/>
      <c r="K240" s="5"/>
      <c r="L240" s="5"/>
      <c r="M240" s="5"/>
      <c r="N240" s="5"/>
    </row>
    <row r="241" spans="1:14" s="47" customFormat="1" ht="31.5">
      <c r="A241" s="29"/>
      <c r="B241" s="29">
        <v>80114</v>
      </c>
      <c r="C241" s="29"/>
      <c r="D241" s="40" t="s">
        <v>59</v>
      </c>
      <c r="E241" s="41"/>
      <c r="F241" s="41">
        <f>F242+F243+F244+F245+F247+F249+F251+F252+F253+F250+F248+F246</f>
        <v>299217</v>
      </c>
      <c r="G241" s="41">
        <f>G242+G243+G244+G245+G247+G249+G251+G252+G253+G250+G248+G246</f>
        <v>0</v>
      </c>
      <c r="H241" s="41">
        <f>H242+H243+H244+H245+H247+H249+H251+H252+H253+H250+H248+H246</f>
        <v>0</v>
      </c>
      <c r="I241" s="41">
        <f>I242+I243+I244+I245+I247+I249+I251+I252+I253+I250+I248+I246</f>
        <v>299217</v>
      </c>
      <c r="J241" s="49"/>
      <c r="K241" s="49"/>
      <c r="L241" s="49"/>
      <c r="M241" s="49"/>
      <c r="N241" s="49"/>
    </row>
    <row r="242" spans="1:14" s="3" customFormat="1" ht="15">
      <c r="A242" s="17"/>
      <c r="B242" s="17"/>
      <c r="C242" s="17">
        <v>4010</v>
      </c>
      <c r="D242" s="27" t="s">
        <v>40</v>
      </c>
      <c r="E242" s="10"/>
      <c r="F242" s="10">
        <v>179375</v>
      </c>
      <c r="G242" s="10"/>
      <c r="H242" s="12"/>
      <c r="I242" s="12">
        <f>F242+G242-H242</f>
        <v>179375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4040</v>
      </c>
      <c r="D243" s="27" t="s">
        <v>53</v>
      </c>
      <c r="E243" s="10"/>
      <c r="F243" s="10">
        <v>14395</v>
      </c>
      <c r="G243" s="10"/>
      <c r="H243" s="12"/>
      <c r="I243" s="12">
        <f>F243++G243-H243</f>
        <v>14395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4110</v>
      </c>
      <c r="D244" s="27" t="s">
        <v>33</v>
      </c>
      <c r="E244" s="10"/>
      <c r="F244" s="10">
        <v>33832</v>
      </c>
      <c r="G244" s="10"/>
      <c r="H244" s="12"/>
      <c r="I244" s="12">
        <f>F244+G244--H244</f>
        <v>33832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4120</v>
      </c>
      <c r="D245" s="27" t="s">
        <v>34</v>
      </c>
      <c r="E245" s="10"/>
      <c r="F245" s="10">
        <v>4747</v>
      </c>
      <c r="G245" s="10"/>
      <c r="H245" s="12"/>
      <c r="I245" s="12">
        <f>F245++G245-H245</f>
        <v>4747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4170</v>
      </c>
      <c r="D246" s="27" t="s">
        <v>101</v>
      </c>
      <c r="E246" s="10"/>
      <c r="F246" s="10">
        <v>0</v>
      </c>
      <c r="G246" s="10"/>
      <c r="H246" s="12"/>
      <c r="I246" s="12">
        <f>F246+G246-H246</f>
        <v>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4210</v>
      </c>
      <c r="D247" s="27" t="s">
        <v>15</v>
      </c>
      <c r="E247" s="10"/>
      <c r="F247" s="10">
        <v>25000</v>
      </c>
      <c r="G247" s="10"/>
      <c r="H247" s="12"/>
      <c r="I247" s="12">
        <f>F247+G247-H247</f>
        <v>25000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4270</v>
      </c>
      <c r="D248" s="27" t="s">
        <v>26</v>
      </c>
      <c r="E248" s="10"/>
      <c r="F248" s="10">
        <v>3000</v>
      </c>
      <c r="G248" s="10"/>
      <c r="H248" s="12"/>
      <c r="I248" s="12">
        <f>F248+G248---H248</f>
        <v>3000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4300</v>
      </c>
      <c r="D249" s="27" t="s">
        <v>16</v>
      </c>
      <c r="E249" s="10"/>
      <c r="F249" s="10">
        <v>24000</v>
      </c>
      <c r="G249" s="10"/>
      <c r="H249" s="12"/>
      <c r="I249" s="12">
        <f>F249+G249-H249</f>
        <v>24000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4350</v>
      </c>
      <c r="D250" s="27" t="s">
        <v>121</v>
      </c>
      <c r="E250" s="10"/>
      <c r="F250" s="10">
        <v>2000</v>
      </c>
      <c r="G250" s="10"/>
      <c r="H250" s="12"/>
      <c r="I250" s="12">
        <f>F250++G250---H250</f>
        <v>2000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4410</v>
      </c>
      <c r="D251" s="27" t="s">
        <v>38</v>
      </c>
      <c r="E251" s="10"/>
      <c r="F251" s="10">
        <v>5500</v>
      </c>
      <c r="G251" s="10"/>
      <c r="H251" s="12"/>
      <c r="I251" s="12">
        <f>F251+G251-H251</f>
        <v>5500</v>
      </c>
      <c r="J251" s="5"/>
      <c r="K251" s="5"/>
      <c r="L251" s="5"/>
      <c r="M251" s="5"/>
      <c r="N251" s="5"/>
    </row>
    <row r="252" spans="1:14" s="3" customFormat="1" ht="30">
      <c r="A252" s="17"/>
      <c r="B252" s="17"/>
      <c r="C252" s="17">
        <v>4440</v>
      </c>
      <c r="D252" s="27" t="s">
        <v>55</v>
      </c>
      <c r="E252" s="10"/>
      <c r="F252" s="10">
        <v>3368</v>
      </c>
      <c r="G252" s="10"/>
      <c r="H252" s="12"/>
      <c r="I252" s="12">
        <f>F252+G252-H252</f>
        <v>3368</v>
      </c>
      <c r="J252" s="5"/>
      <c r="K252" s="5"/>
      <c r="L252" s="5"/>
      <c r="M252" s="5"/>
      <c r="N252" s="5"/>
    </row>
    <row r="253" spans="1:14" s="3" customFormat="1" ht="30">
      <c r="A253" s="17"/>
      <c r="B253" s="17"/>
      <c r="C253" s="17">
        <v>6060</v>
      </c>
      <c r="D253" s="27" t="s">
        <v>43</v>
      </c>
      <c r="E253" s="10"/>
      <c r="F253" s="10">
        <v>4000</v>
      </c>
      <c r="G253" s="10"/>
      <c r="H253" s="12"/>
      <c r="I253" s="12">
        <f>F253+G253-H253</f>
        <v>4000</v>
      </c>
      <c r="J253" s="5"/>
      <c r="K253" s="5"/>
      <c r="L253" s="5"/>
      <c r="M253" s="5"/>
      <c r="N253" s="5"/>
    </row>
    <row r="254" spans="1:14" s="47" customFormat="1" ht="15.75">
      <c r="A254" s="29"/>
      <c r="B254" s="29">
        <v>80146</v>
      </c>
      <c r="C254" s="29"/>
      <c r="D254" s="40" t="s">
        <v>60</v>
      </c>
      <c r="E254" s="41"/>
      <c r="F254" s="41">
        <f>F255</f>
        <v>40331</v>
      </c>
      <c r="G254" s="41">
        <f>G255</f>
        <v>0</v>
      </c>
      <c r="H254" s="41">
        <f>H255</f>
        <v>0</v>
      </c>
      <c r="I254" s="41">
        <f>I255</f>
        <v>40331</v>
      </c>
      <c r="J254" s="49"/>
      <c r="K254" s="49"/>
      <c r="L254" s="49"/>
      <c r="M254" s="49"/>
      <c r="N254" s="49"/>
    </row>
    <row r="255" spans="1:14" s="3" customFormat="1" ht="15">
      <c r="A255" s="17"/>
      <c r="B255" s="17"/>
      <c r="C255" s="17">
        <v>4300</v>
      </c>
      <c r="D255" s="27" t="s">
        <v>16</v>
      </c>
      <c r="E255" s="10"/>
      <c r="F255" s="10">
        <v>40331</v>
      </c>
      <c r="G255" s="10"/>
      <c r="H255" s="12"/>
      <c r="I255" s="12">
        <f>F255+G255-H255</f>
        <v>40331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4303</v>
      </c>
      <c r="D256" s="27" t="s">
        <v>16</v>
      </c>
      <c r="E256" s="10"/>
      <c r="F256" s="10"/>
      <c r="G256" s="10"/>
      <c r="H256" s="12"/>
      <c r="I256" s="12">
        <f>F256+G256-H256</f>
        <v>0</v>
      </c>
      <c r="J256" s="5"/>
      <c r="K256" s="5"/>
      <c r="L256" s="5"/>
      <c r="M256" s="5"/>
      <c r="N256" s="5"/>
    </row>
    <row r="257" spans="1:14" s="47" customFormat="1" ht="15.75">
      <c r="A257" s="29"/>
      <c r="B257" s="29">
        <v>80195</v>
      </c>
      <c r="C257" s="29"/>
      <c r="D257" s="40" t="s">
        <v>11</v>
      </c>
      <c r="E257" s="41"/>
      <c r="F257" s="41">
        <f>SUM(F258:F259)</f>
        <v>64258</v>
      </c>
      <c r="G257" s="41">
        <f>SUM(G258:G259)</f>
        <v>0</v>
      </c>
      <c r="H257" s="41">
        <f>SUM(H258:H259)</f>
        <v>0</v>
      </c>
      <c r="I257" s="41">
        <f>SUM(I258:I259)</f>
        <v>64258</v>
      </c>
      <c r="J257" s="49"/>
      <c r="K257" s="49"/>
      <c r="L257" s="49"/>
      <c r="M257" s="49"/>
      <c r="N257" s="49"/>
    </row>
    <row r="258" spans="1:14" s="47" customFormat="1" ht="15.75">
      <c r="A258" s="29"/>
      <c r="B258" s="29"/>
      <c r="C258" s="17">
        <v>3030</v>
      </c>
      <c r="D258" s="27" t="s">
        <v>37</v>
      </c>
      <c r="E258" s="10"/>
      <c r="F258" s="10">
        <v>23758</v>
      </c>
      <c r="G258" s="10"/>
      <c r="H258" s="12"/>
      <c r="I258" s="12">
        <f>F258+G258-H258</f>
        <v>23758</v>
      </c>
      <c r="J258" s="49"/>
      <c r="K258" s="49"/>
      <c r="L258" s="49"/>
      <c r="M258" s="49"/>
      <c r="N258" s="49"/>
    </row>
    <row r="259" spans="1:14" s="3" customFormat="1" ht="30">
      <c r="A259" s="17"/>
      <c r="B259" s="17"/>
      <c r="C259" s="17">
        <v>4440</v>
      </c>
      <c r="D259" s="27" t="s">
        <v>42</v>
      </c>
      <c r="E259" s="10"/>
      <c r="F259" s="10">
        <v>40500</v>
      </c>
      <c r="G259" s="10"/>
      <c r="H259" s="12"/>
      <c r="I259" s="12">
        <f>F259+G259-H259</f>
        <v>40500</v>
      </c>
      <c r="J259" s="5"/>
      <c r="K259" s="5"/>
      <c r="L259" s="5"/>
      <c r="M259" s="5"/>
      <c r="N259" s="5"/>
    </row>
    <row r="260" spans="1:14" s="3" customFormat="1" ht="15.75">
      <c r="A260" s="31">
        <v>851</v>
      </c>
      <c r="B260" s="20"/>
      <c r="C260" s="20"/>
      <c r="D260" s="24" t="s">
        <v>61</v>
      </c>
      <c r="E260" s="11"/>
      <c r="F260" s="11">
        <f>F266+F273+F261</f>
        <v>183868</v>
      </c>
      <c r="G260" s="11">
        <f>G266+G273+G261</f>
        <v>22000</v>
      </c>
      <c r="H260" s="11">
        <f>H266+H273+H261</f>
        <v>0</v>
      </c>
      <c r="I260" s="11">
        <f>I266+I273+I261</f>
        <v>205868</v>
      </c>
      <c r="J260" s="5"/>
      <c r="K260" s="5"/>
      <c r="L260" s="5"/>
      <c r="M260" s="5"/>
      <c r="N260" s="5"/>
    </row>
    <row r="261" spans="1:14" s="3" customFormat="1" ht="15.75">
      <c r="A261" s="33"/>
      <c r="B261" s="33">
        <v>85121</v>
      </c>
      <c r="C261" s="34"/>
      <c r="D261" s="50" t="s">
        <v>117</v>
      </c>
      <c r="E261" s="39"/>
      <c r="F261" s="39">
        <f>F262+F264+F265</f>
        <v>57868</v>
      </c>
      <c r="G261" s="39">
        <f>G262+G264+G265</f>
        <v>22000</v>
      </c>
      <c r="H261" s="39">
        <f>H262+H264+H265</f>
        <v>0</v>
      </c>
      <c r="I261" s="39">
        <f>I262+I263+I264+I265</f>
        <v>79868</v>
      </c>
      <c r="J261" s="5"/>
      <c r="K261" s="5"/>
      <c r="L261" s="5"/>
      <c r="M261" s="5"/>
      <c r="N261" s="5"/>
    </row>
    <row r="262" spans="1:14" s="3" customFormat="1" ht="27.75" customHeight="1">
      <c r="A262" s="33"/>
      <c r="B262" s="33"/>
      <c r="C262" s="34">
        <v>6050</v>
      </c>
      <c r="D262" s="27" t="s">
        <v>8</v>
      </c>
      <c r="E262" s="39"/>
      <c r="F262" s="12">
        <v>0</v>
      </c>
      <c r="G262" s="12">
        <v>22000</v>
      </c>
      <c r="H262" s="12"/>
      <c r="I262" s="12">
        <f>F262+G262-H262</f>
        <v>22000</v>
      </c>
      <c r="J262" s="5"/>
      <c r="K262" s="5"/>
      <c r="L262" s="5"/>
      <c r="M262" s="5"/>
      <c r="N262" s="5"/>
    </row>
    <row r="263" spans="1:14" s="3" customFormat="1" ht="30" hidden="1">
      <c r="A263" s="33"/>
      <c r="B263" s="34"/>
      <c r="C263" s="34"/>
      <c r="D263" s="27" t="s">
        <v>43</v>
      </c>
      <c r="E263" s="39"/>
      <c r="F263" s="12"/>
      <c r="G263" s="12"/>
      <c r="H263" s="12"/>
      <c r="I263" s="12"/>
      <c r="J263" s="5"/>
      <c r="K263" s="5"/>
      <c r="L263" s="5"/>
      <c r="M263" s="5"/>
      <c r="N263" s="5"/>
    </row>
    <row r="264" spans="1:14" s="3" customFormat="1" ht="30">
      <c r="A264" s="33"/>
      <c r="B264" s="34"/>
      <c r="C264" s="34">
        <v>6068</v>
      </c>
      <c r="D264" s="27" t="s">
        <v>43</v>
      </c>
      <c r="E264" s="39"/>
      <c r="F264" s="12">
        <v>43401</v>
      </c>
      <c r="G264" s="12"/>
      <c r="H264" s="12"/>
      <c r="I264" s="12">
        <f>F264+G264-H264</f>
        <v>43401</v>
      </c>
      <c r="J264" s="5"/>
      <c r="K264" s="5"/>
      <c r="L264" s="5"/>
      <c r="M264" s="5"/>
      <c r="N264" s="5"/>
    </row>
    <row r="265" spans="1:14" s="3" customFormat="1" ht="30">
      <c r="A265" s="33"/>
      <c r="B265" s="34"/>
      <c r="C265" s="34">
        <v>6069</v>
      </c>
      <c r="D265" s="27" t="s">
        <v>43</v>
      </c>
      <c r="E265" s="39"/>
      <c r="F265" s="12">
        <v>14467</v>
      </c>
      <c r="G265" s="12"/>
      <c r="H265" s="12"/>
      <c r="I265" s="12">
        <f>F265+G265-H265</f>
        <v>14467</v>
      </c>
      <c r="J265" s="5"/>
      <c r="K265" s="5"/>
      <c r="L265" s="5"/>
      <c r="M265" s="5"/>
      <c r="N265" s="5"/>
    </row>
    <row r="266" spans="1:14" s="47" customFormat="1" ht="15.75">
      <c r="A266" s="29"/>
      <c r="B266" s="29">
        <v>85154</v>
      </c>
      <c r="C266" s="29"/>
      <c r="D266" s="40" t="s">
        <v>62</v>
      </c>
      <c r="E266" s="41"/>
      <c r="F266" s="41">
        <f>SUM(F268:F272)</f>
        <v>126000</v>
      </c>
      <c r="G266" s="41">
        <f>SUM(G268:G272)</f>
        <v>0</v>
      </c>
      <c r="H266" s="41">
        <f>SUM(H268:H272)</f>
        <v>0</v>
      </c>
      <c r="I266" s="41">
        <f>SUM(I268:I272)</f>
        <v>126000</v>
      </c>
      <c r="J266" s="49"/>
      <c r="K266" s="49"/>
      <c r="L266" s="49"/>
      <c r="M266" s="49"/>
      <c r="N266" s="49"/>
    </row>
    <row r="267" spans="1:14" s="3" customFormat="1" ht="15" hidden="1">
      <c r="A267" s="17"/>
      <c r="B267" s="17"/>
      <c r="C267" s="17"/>
      <c r="D267" s="27"/>
      <c r="E267" s="10"/>
      <c r="F267" s="10"/>
      <c r="G267" s="10"/>
      <c r="H267" s="12"/>
      <c r="I267" s="12"/>
      <c r="J267" s="5"/>
      <c r="K267" s="5"/>
      <c r="L267" s="5"/>
      <c r="M267" s="5"/>
      <c r="N267" s="5"/>
    </row>
    <row r="268" spans="1:14" s="2" customFormat="1" ht="57">
      <c r="A268" s="17"/>
      <c r="B268" s="17"/>
      <c r="C268" s="17">
        <v>2830</v>
      </c>
      <c r="D268" s="63" t="s">
        <v>100</v>
      </c>
      <c r="E268" s="10"/>
      <c r="F268" s="10">
        <v>29400</v>
      </c>
      <c r="G268" s="10"/>
      <c r="H268" s="12"/>
      <c r="I268" s="12">
        <f>F268+G268-H268</f>
        <v>29400</v>
      </c>
      <c r="J268" s="62"/>
      <c r="K268" s="62"/>
      <c r="L268" s="62"/>
      <c r="M268" s="62"/>
      <c r="N268" s="62"/>
    </row>
    <row r="269" spans="1:14" s="3" customFormat="1" ht="15">
      <c r="A269" s="17"/>
      <c r="B269" s="17"/>
      <c r="C269" s="17">
        <v>3030</v>
      </c>
      <c r="D269" s="27" t="s">
        <v>37</v>
      </c>
      <c r="E269" s="10"/>
      <c r="F269" s="10">
        <v>30000</v>
      </c>
      <c r="G269" s="10"/>
      <c r="H269" s="12"/>
      <c r="I269" s="12">
        <f>F269+G269-H269</f>
        <v>30000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4210</v>
      </c>
      <c r="D270" s="27" t="s">
        <v>15</v>
      </c>
      <c r="E270" s="10"/>
      <c r="F270" s="10">
        <v>35200</v>
      </c>
      <c r="G270" s="10"/>
      <c r="H270" s="12"/>
      <c r="I270" s="12">
        <f>F270++G270-H270</f>
        <v>35200</v>
      </c>
      <c r="J270" s="5"/>
      <c r="K270" s="5"/>
      <c r="L270" s="5"/>
      <c r="M270" s="5"/>
      <c r="N270" s="5"/>
    </row>
    <row r="271" spans="1:14" s="3" customFormat="1" ht="15">
      <c r="A271" s="17"/>
      <c r="B271" s="17"/>
      <c r="C271" s="17">
        <v>4300</v>
      </c>
      <c r="D271" s="27" t="s">
        <v>16</v>
      </c>
      <c r="E271" s="10"/>
      <c r="F271" s="10">
        <v>30400</v>
      </c>
      <c r="G271" s="10"/>
      <c r="H271" s="12"/>
      <c r="I271" s="12">
        <f>F271+G271-H271</f>
        <v>30400</v>
      </c>
      <c r="J271" s="5"/>
      <c r="K271" s="5"/>
      <c r="L271" s="5"/>
      <c r="M271" s="5"/>
      <c r="N271" s="5"/>
    </row>
    <row r="272" spans="1:14" s="3" customFormat="1" ht="15">
      <c r="A272" s="17"/>
      <c r="B272" s="17"/>
      <c r="C272" s="17">
        <v>4410</v>
      </c>
      <c r="D272" s="27" t="s">
        <v>38</v>
      </c>
      <c r="E272" s="10"/>
      <c r="F272" s="10">
        <v>1000</v>
      </c>
      <c r="G272" s="10"/>
      <c r="H272" s="12"/>
      <c r="I272" s="12">
        <f>F272+G272--H272</f>
        <v>1000</v>
      </c>
      <c r="J272" s="5"/>
      <c r="K272" s="5"/>
      <c r="L272" s="5"/>
      <c r="M272" s="5"/>
      <c r="N272" s="5"/>
    </row>
    <row r="273" spans="1:14" s="47" customFormat="1" ht="15.75">
      <c r="A273" s="29"/>
      <c r="B273" s="29">
        <v>85195</v>
      </c>
      <c r="C273" s="29"/>
      <c r="D273" s="40" t="s">
        <v>11</v>
      </c>
      <c r="E273" s="41"/>
      <c r="F273" s="41">
        <f>F274</f>
        <v>0</v>
      </c>
      <c r="G273" s="41"/>
      <c r="H273" s="39"/>
      <c r="I273" s="39">
        <f>I274</f>
        <v>0</v>
      </c>
      <c r="J273" s="49"/>
      <c r="K273" s="49"/>
      <c r="L273" s="49"/>
      <c r="M273" s="49"/>
      <c r="N273" s="49"/>
    </row>
    <row r="274" spans="1:14" s="3" customFormat="1" ht="15">
      <c r="A274" s="17"/>
      <c r="B274" s="17"/>
      <c r="C274" s="17">
        <v>4280</v>
      </c>
      <c r="D274" s="27" t="s">
        <v>63</v>
      </c>
      <c r="E274" s="10"/>
      <c r="F274" s="10">
        <v>0</v>
      </c>
      <c r="G274" s="10"/>
      <c r="H274" s="12"/>
      <c r="I274" s="12">
        <f>F274+G274-H274</f>
        <v>0</v>
      </c>
      <c r="J274" s="5"/>
      <c r="K274" s="5"/>
      <c r="L274" s="5"/>
      <c r="M274" s="5"/>
      <c r="N274" s="5"/>
    </row>
    <row r="275" spans="1:14" s="3" customFormat="1" ht="15.75">
      <c r="A275" s="31">
        <v>852</v>
      </c>
      <c r="B275" s="20"/>
      <c r="C275" s="20"/>
      <c r="D275" s="24" t="s">
        <v>83</v>
      </c>
      <c r="E275" s="11"/>
      <c r="F275" s="11">
        <f>F286+F288+F292+F294+F296+F311+F276+F278</f>
        <v>5526035</v>
      </c>
      <c r="G275" s="11">
        <f>G276+G278+G286+G288+G292+G296+G311</f>
        <v>295099</v>
      </c>
      <c r="H275" s="11">
        <f>H276+H278+H286+H288+H292+H296+H311</f>
        <v>1100</v>
      </c>
      <c r="I275" s="11">
        <f>I276+I278+I286+I288+I292+I294+I296+I309+I311</f>
        <v>5820034</v>
      </c>
      <c r="J275" s="5"/>
      <c r="K275" s="5"/>
      <c r="L275" s="5"/>
      <c r="M275" s="5"/>
      <c r="N275" s="5"/>
    </row>
    <row r="276" spans="1:14" s="47" customFormat="1" ht="15.75">
      <c r="A276" s="33"/>
      <c r="B276" s="33">
        <v>85202</v>
      </c>
      <c r="C276" s="33"/>
      <c r="D276" s="50" t="s">
        <v>103</v>
      </c>
      <c r="E276" s="39"/>
      <c r="F276" s="39">
        <f>F277</f>
        <v>35000</v>
      </c>
      <c r="G276" s="39">
        <f>G277</f>
        <v>0</v>
      </c>
      <c r="H276" s="39">
        <f>H277</f>
        <v>0</v>
      </c>
      <c r="I276" s="39">
        <f>I277</f>
        <v>35000</v>
      </c>
      <c r="J276" s="49"/>
      <c r="K276" s="49"/>
      <c r="L276" s="49"/>
      <c r="M276" s="49"/>
      <c r="N276" s="49"/>
    </row>
    <row r="277" spans="1:14" s="3" customFormat="1" ht="42.75">
      <c r="A277" s="33"/>
      <c r="B277" s="34"/>
      <c r="C277" s="34">
        <v>4330</v>
      </c>
      <c r="D277" s="64" t="s">
        <v>104</v>
      </c>
      <c r="E277" s="39"/>
      <c r="F277" s="12">
        <v>35000</v>
      </c>
      <c r="G277" s="10"/>
      <c r="H277" s="12"/>
      <c r="I277" s="12">
        <f>F277+G277-H277</f>
        <v>35000</v>
      </c>
      <c r="J277" s="5"/>
      <c r="K277" s="5"/>
      <c r="L277" s="5"/>
      <c r="M277" s="5"/>
      <c r="N277" s="5"/>
    </row>
    <row r="278" spans="1:14" s="47" customFormat="1" ht="60">
      <c r="A278" s="33"/>
      <c r="B278" s="33">
        <v>85212</v>
      </c>
      <c r="C278" s="33"/>
      <c r="D278" s="67" t="s">
        <v>134</v>
      </c>
      <c r="E278" s="39"/>
      <c r="F278" s="39">
        <f>F279+F280++F281++F282+F283++F284+F285</f>
        <v>3813000</v>
      </c>
      <c r="G278" s="39">
        <f>G279+G280++G281++G282+G283++G284+G285</f>
        <v>224917</v>
      </c>
      <c r="H278" s="39">
        <f>H279+H280++H281++H282+H283++H284+H285</f>
        <v>0</v>
      </c>
      <c r="I278" s="39">
        <f>I279+I280++I281++I282+I283++I284+I285</f>
        <v>4037917</v>
      </c>
      <c r="J278" s="49"/>
      <c r="K278" s="49"/>
      <c r="L278" s="49"/>
      <c r="M278" s="49"/>
      <c r="N278" s="49"/>
    </row>
    <row r="279" spans="1:14" s="3" customFormat="1" ht="15.75">
      <c r="A279" s="33"/>
      <c r="B279" s="34"/>
      <c r="C279" s="34">
        <v>3110</v>
      </c>
      <c r="D279" s="27" t="s">
        <v>64</v>
      </c>
      <c r="E279" s="12"/>
      <c r="F279" s="12">
        <v>3573230</v>
      </c>
      <c r="G279" s="10">
        <v>218170</v>
      </c>
      <c r="H279" s="12"/>
      <c r="I279" s="12">
        <f aca="true" t="shared" si="7" ref="I279:I284">F279+G279-H279</f>
        <v>3791400</v>
      </c>
      <c r="J279" s="5"/>
      <c r="K279" s="5"/>
      <c r="L279" s="5"/>
      <c r="M279" s="5"/>
      <c r="N279" s="5"/>
    </row>
    <row r="280" spans="1:14" s="3" customFormat="1" ht="15.75">
      <c r="A280" s="33"/>
      <c r="B280" s="34"/>
      <c r="C280" s="34">
        <v>4010</v>
      </c>
      <c r="D280" s="27" t="s">
        <v>40</v>
      </c>
      <c r="E280" s="12"/>
      <c r="F280" s="12">
        <v>67259</v>
      </c>
      <c r="G280" s="10">
        <v>4087</v>
      </c>
      <c r="H280" s="12"/>
      <c r="I280" s="12">
        <f t="shared" si="7"/>
        <v>71346</v>
      </c>
      <c r="J280" s="5"/>
      <c r="K280" s="5"/>
      <c r="L280" s="5"/>
      <c r="M280" s="5"/>
      <c r="N280" s="5"/>
    </row>
    <row r="281" spans="1:14" s="3" customFormat="1" ht="15.75">
      <c r="A281" s="33"/>
      <c r="B281" s="34"/>
      <c r="C281" s="34">
        <v>4110</v>
      </c>
      <c r="D281" s="27" t="s">
        <v>33</v>
      </c>
      <c r="E281" s="12"/>
      <c r="F281" s="12">
        <v>140878</v>
      </c>
      <c r="G281" s="10">
        <v>738</v>
      </c>
      <c r="H281" s="12"/>
      <c r="I281" s="12">
        <f t="shared" si="7"/>
        <v>141616</v>
      </c>
      <c r="J281" s="5"/>
      <c r="K281" s="5"/>
      <c r="L281" s="5"/>
      <c r="M281" s="5"/>
      <c r="N281" s="5"/>
    </row>
    <row r="282" spans="1:14" s="3" customFormat="1" ht="15.75">
      <c r="A282" s="33"/>
      <c r="B282" s="34"/>
      <c r="C282" s="34">
        <v>4120</v>
      </c>
      <c r="D282" s="27" t="s">
        <v>34</v>
      </c>
      <c r="E282" s="12"/>
      <c r="F282" s="12">
        <v>1648</v>
      </c>
      <c r="G282" s="10">
        <v>100</v>
      </c>
      <c r="H282" s="12"/>
      <c r="I282" s="12">
        <f t="shared" si="7"/>
        <v>1748</v>
      </c>
      <c r="J282" s="5"/>
      <c r="K282" s="5"/>
      <c r="L282" s="5"/>
      <c r="M282" s="5"/>
      <c r="N282" s="5"/>
    </row>
    <row r="283" spans="1:14" s="3" customFormat="1" ht="15.75">
      <c r="A283" s="33"/>
      <c r="B283" s="34"/>
      <c r="C283" s="34">
        <v>4210</v>
      </c>
      <c r="D283" s="27" t="s">
        <v>15</v>
      </c>
      <c r="E283" s="12"/>
      <c r="F283" s="12">
        <v>13793</v>
      </c>
      <c r="G283" s="10">
        <v>838</v>
      </c>
      <c r="H283" s="12"/>
      <c r="I283" s="12">
        <f t="shared" si="7"/>
        <v>14631</v>
      </c>
      <c r="J283" s="5"/>
      <c r="K283" s="5"/>
      <c r="L283" s="5"/>
      <c r="M283" s="5"/>
      <c r="N283" s="5"/>
    </row>
    <row r="284" spans="1:14" s="3" customFormat="1" ht="15.75">
      <c r="A284" s="33"/>
      <c r="B284" s="34"/>
      <c r="C284" s="34">
        <v>4300</v>
      </c>
      <c r="D284" s="27" t="s">
        <v>16</v>
      </c>
      <c r="E284" s="12"/>
      <c r="F284" s="12">
        <v>16192</v>
      </c>
      <c r="G284" s="10">
        <v>984</v>
      </c>
      <c r="H284" s="12"/>
      <c r="I284" s="12">
        <f t="shared" si="7"/>
        <v>17176</v>
      </c>
      <c r="J284" s="5"/>
      <c r="K284" s="5"/>
      <c r="L284" s="5"/>
      <c r="M284" s="5"/>
      <c r="N284" s="5"/>
    </row>
    <row r="285" spans="1:14" s="3" customFormat="1" ht="30">
      <c r="A285" s="33"/>
      <c r="B285" s="34"/>
      <c r="C285" s="34">
        <v>6060</v>
      </c>
      <c r="D285" s="27" t="s">
        <v>43</v>
      </c>
      <c r="E285" s="12"/>
      <c r="F285" s="12">
        <v>0</v>
      </c>
      <c r="G285" s="10"/>
      <c r="H285" s="12"/>
      <c r="I285" s="12">
        <f>F285+G285--H285</f>
        <v>0</v>
      </c>
      <c r="J285" s="5"/>
      <c r="K285" s="5"/>
      <c r="L285" s="5"/>
      <c r="M285" s="5"/>
      <c r="N285" s="5"/>
    </row>
    <row r="286" spans="1:14" s="47" customFormat="1" ht="60">
      <c r="A286" s="29"/>
      <c r="B286" s="29">
        <v>85213</v>
      </c>
      <c r="C286" s="29"/>
      <c r="D286" s="65" t="s">
        <v>98</v>
      </c>
      <c r="E286" s="41"/>
      <c r="F286" s="41">
        <f>F287</f>
        <v>16000</v>
      </c>
      <c r="G286" s="41">
        <f>G287</f>
        <v>0</v>
      </c>
      <c r="H286" s="41">
        <f>H287</f>
        <v>0</v>
      </c>
      <c r="I286" s="41">
        <f>I287</f>
        <v>16000</v>
      </c>
      <c r="J286" s="49"/>
      <c r="K286" s="49"/>
      <c r="L286" s="49"/>
      <c r="M286" s="49"/>
      <c r="N286" s="49"/>
    </row>
    <row r="287" spans="1:14" s="3" customFormat="1" ht="44.25" customHeight="1">
      <c r="A287" s="17"/>
      <c r="B287" s="17"/>
      <c r="C287" s="17">
        <v>4290</v>
      </c>
      <c r="D287" s="63" t="s">
        <v>99</v>
      </c>
      <c r="E287" s="10"/>
      <c r="F287" s="10">
        <v>16000</v>
      </c>
      <c r="G287" s="10"/>
      <c r="H287" s="12"/>
      <c r="I287" s="12">
        <f>F287++G287-H287</f>
        <v>16000</v>
      </c>
      <c r="J287" s="5"/>
      <c r="K287" s="5"/>
      <c r="L287" s="5"/>
      <c r="M287" s="5"/>
      <c r="N287" s="5"/>
    </row>
    <row r="288" spans="1:14" s="47" customFormat="1" ht="31.5">
      <c r="A288" s="29"/>
      <c r="B288" s="29">
        <v>85214</v>
      </c>
      <c r="C288" s="29"/>
      <c r="D288" s="40" t="s">
        <v>120</v>
      </c>
      <c r="E288" s="41"/>
      <c r="F288" s="41">
        <f>F289+F290+F291</f>
        <v>912058</v>
      </c>
      <c r="G288" s="41">
        <f>G289+G290+G291</f>
        <v>0</v>
      </c>
      <c r="H288" s="41">
        <f>H289+H290</f>
        <v>0</v>
      </c>
      <c r="I288" s="41">
        <f>I289+I290+I291</f>
        <v>912058</v>
      </c>
      <c r="J288" s="49"/>
      <c r="K288" s="49"/>
      <c r="L288" s="49"/>
      <c r="M288" s="49"/>
      <c r="N288" s="49"/>
    </row>
    <row r="289" spans="1:14" s="3" customFormat="1" ht="15">
      <c r="A289" s="17"/>
      <c r="B289" s="17"/>
      <c r="C289" s="17">
        <v>3110</v>
      </c>
      <c r="D289" s="27" t="s">
        <v>64</v>
      </c>
      <c r="E289" s="10"/>
      <c r="F289" s="10">
        <v>887058</v>
      </c>
      <c r="G289" s="10"/>
      <c r="H289" s="12"/>
      <c r="I289" s="12">
        <f>F289+G289-H289</f>
        <v>887058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4210</v>
      </c>
      <c r="D290" s="27" t="s">
        <v>15</v>
      </c>
      <c r="E290" s="10"/>
      <c r="F290" s="10">
        <v>11000</v>
      </c>
      <c r="G290" s="10"/>
      <c r="H290" s="12"/>
      <c r="I290" s="12">
        <f>F290+G290-H290</f>
        <v>11000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30" t="s">
        <v>16</v>
      </c>
      <c r="E291" s="10"/>
      <c r="F291" s="10">
        <v>14000</v>
      </c>
      <c r="G291" s="10"/>
      <c r="H291" s="12"/>
      <c r="I291" s="12">
        <f>F291+G291-H291</f>
        <v>14000</v>
      </c>
      <c r="J291" s="5"/>
      <c r="K291" s="5"/>
      <c r="L291" s="5"/>
      <c r="M291" s="5"/>
      <c r="N291" s="5"/>
    </row>
    <row r="292" spans="1:14" s="47" customFormat="1" ht="15.75">
      <c r="A292" s="29"/>
      <c r="B292" s="29">
        <v>85215</v>
      </c>
      <c r="C292" s="29"/>
      <c r="D292" s="40" t="s">
        <v>65</v>
      </c>
      <c r="E292" s="41"/>
      <c r="F292" s="41">
        <f>F293</f>
        <v>253000</v>
      </c>
      <c r="G292" s="41"/>
      <c r="H292" s="39"/>
      <c r="I292" s="39">
        <f>I293</f>
        <v>253000</v>
      </c>
      <c r="J292" s="49"/>
      <c r="K292" s="49"/>
      <c r="L292" s="49"/>
      <c r="M292" s="49"/>
      <c r="N292" s="49"/>
    </row>
    <row r="293" spans="1:14" s="3" customFormat="1" ht="15">
      <c r="A293" s="17"/>
      <c r="B293" s="17"/>
      <c r="C293" s="17">
        <v>3110</v>
      </c>
      <c r="D293" s="27" t="s">
        <v>64</v>
      </c>
      <c r="E293" s="10"/>
      <c r="F293" s="10">
        <v>253000</v>
      </c>
      <c r="G293" s="10"/>
      <c r="H293" s="12"/>
      <c r="I293" s="12">
        <f>F293+G293-H293</f>
        <v>253000</v>
      </c>
      <c r="J293" s="5"/>
      <c r="K293" s="5"/>
      <c r="L293" s="5"/>
      <c r="M293" s="5"/>
      <c r="N293" s="5"/>
    </row>
    <row r="294" spans="1:14" s="47" customFormat="1" ht="15.75" hidden="1">
      <c r="A294" s="29"/>
      <c r="B294" s="29"/>
      <c r="C294" s="29"/>
      <c r="D294" s="40"/>
      <c r="E294" s="41"/>
      <c r="F294" s="41"/>
      <c r="G294" s="41"/>
      <c r="H294" s="39"/>
      <c r="I294" s="39"/>
      <c r="J294" s="49"/>
      <c r="K294" s="49"/>
      <c r="L294" s="49"/>
      <c r="M294" s="49"/>
      <c r="N294" s="49"/>
    </row>
    <row r="295" spans="1:14" s="3" customFormat="1" ht="15" hidden="1">
      <c r="A295" s="17"/>
      <c r="B295" s="17"/>
      <c r="C295" s="17"/>
      <c r="D295" s="27"/>
      <c r="E295" s="10"/>
      <c r="F295" s="10"/>
      <c r="G295" s="10"/>
      <c r="H295" s="12"/>
      <c r="I295" s="12"/>
      <c r="J295" s="5"/>
      <c r="K295" s="5"/>
      <c r="L295" s="5"/>
      <c r="M295" s="5"/>
      <c r="N295" s="5"/>
    </row>
    <row r="296" spans="1:14" s="47" customFormat="1" ht="15.75">
      <c r="A296" s="29"/>
      <c r="B296" s="29">
        <v>85219</v>
      </c>
      <c r="C296" s="29"/>
      <c r="D296" s="40" t="s">
        <v>66</v>
      </c>
      <c r="E296" s="41"/>
      <c r="F296" s="41">
        <f>F297+F298+F299+F300+F301+F302+F303+F304+F306+F307+F308+F305</f>
        <v>309084</v>
      </c>
      <c r="G296" s="41">
        <f>G297+G298+G299+G300+G301+G302+G303+G304+G305+G306+G307+G308</f>
        <v>1100</v>
      </c>
      <c r="H296" s="39">
        <f>H297+H298+H299+H300+H301+H302+H303+H304+H305+H306+H307+H308</f>
        <v>1100</v>
      </c>
      <c r="I296" s="39">
        <f>I297+I298+I299+I300++I301+I302+I303+I304++I305+I306+++I307++I308</f>
        <v>309084</v>
      </c>
      <c r="J296" s="49"/>
      <c r="K296" s="49"/>
      <c r="L296" s="49"/>
      <c r="M296" s="49"/>
      <c r="N296" s="49"/>
    </row>
    <row r="297" spans="1:14" s="3" customFormat="1" ht="15">
      <c r="A297" s="17"/>
      <c r="B297" s="17"/>
      <c r="C297" s="17">
        <v>4010</v>
      </c>
      <c r="D297" s="27" t="s">
        <v>40</v>
      </c>
      <c r="E297" s="10"/>
      <c r="F297" s="10">
        <v>206261</v>
      </c>
      <c r="G297" s="10"/>
      <c r="H297" s="12"/>
      <c r="I297" s="12">
        <f>F297++G297-H297</f>
        <v>206261</v>
      </c>
      <c r="J297" s="5"/>
      <c r="K297" s="5"/>
      <c r="L297" s="5"/>
      <c r="M297" s="5"/>
      <c r="N297" s="5"/>
    </row>
    <row r="298" spans="1:14" s="3" customFormat="1" ht="15">
      <c r="A298" s="17"/>
      <c r="B298" s="17"/>
      <c r="C298" s="17">
        <v>4040</v>
      </c>
      <c r="D298" s="30" t="s">
        <v>53</v>
      </c>
      <c r="E298" s="10"/>
      <c r="F298" s="10">
        <v>15938</v>
      </c>
      <c r="G298" s="10"/>
      <c r="H298" s="12"/>
      <c r="I298" s="12">
        <f aca="true" t="shared" si="8" ref="I298:I303">F298+G298-H298</f>
        <v>15938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4110</v>
      </c>
      <c r="D299" s="30" t="s">
        <v>33</v>
      </c>
      <c r="E299" s="10"/>
      <c r="F299" s="10">
        <v>37689</v>
      </c>
      <c r="G299" s="10"/>
      <c r="H299" s="12"/>
      <c r="I299" s="12">
        <f t="shared" si="8"/>
        <v>37689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4120</v>
      </c>
      <c r="D300" s="30" t="s">
        <v>34</v>
      </c>
      <c r="E300" s="10"/>
      <c r="F300" s="10">
        <v>5076</v>
      </c>
      <c r="G300" s="10"/>
      <c r="H300" s="12"/>
      <c r="I300" s="12">
        <f t="shared" si="8"/>
        <v>5076</v>
      </c>
      <c r="J300" s="5"/>
      <c r="K300" s="5"/>
      <c r="L300" s="5"/>
      <c r="M300" s="5"/>
      <c r="N300" s="5"/>
    </row>
    <row r="301" spans="1:14" s="3" customFormat="1" ht="15">
      <c r="A301" s="17"/>
      <c r="B301" s="17"/>
      <c r="C301" s="17">
        <v>4210</v>
      </c>
      <c r="D301" s="30" t="s">
        <v>15</v>
      </c>
      <c r="E301" s="10"/>
      <c r="F301" s="10">
        <v>16800</v>
      </c>
      <c r="G301" s="10"/>
      <c r="H301" s="12"/>
      <c r="I301" s="12">
        <f t="shared" si="8"/>
        <v>16800</v>
      </c>
      <c r="J301" s="5"/>
      <c r="K301" s="5"/>
      <c r="L301" s="5"/>
      <c r="M301" s="5"/>
      <c r="N301" s="5"/>
    </row>
    <row r="302" spans="1:14" s="3" customFormat="1" ht="15">
      <c r="A302" s="17"/>
      <c r="B302" s="17"/>
      <c r="C302" s="17">
        <v>4260</v>
      </c>
      <c r="D302" s="30" t="s">
        <v>25</v>
      </c>
      <c r="E302" s="10"/>
      <c r="F302" s="10">
        <v>0</v>
      </c>
      <c r="G302" s="10"/>
      <c r="H302" s="12"/>
      <c r="I302" s="12">
        <f t="shared" si="8"/>
        <v>0</v>
      </c>
      <c r="J302" s="5"/>
      <c r="K302" s="5"/>
      <c r="L302" s="5"/>
      <c r="M302" s="5"/>
      <c r="N302" s="5"/>
    </row>
    <row r="303" spans="1:14" s="3" customFormat="1" ht="15">
      <c r="A303" s="17"/>
      <c r="B303" s="17"/>
      <c r="C303" s="17">
        <v>4270</v>
      </c>
      <c r="D303" s="30" t="s">
        <v>26</v>
      </c>
      <c r="E303" s="10"/>
      <c r="F303" s="10">
        <v>2030</v>
      </c>
      <c r="G303" s="10"/>
      <c r="H303" s="12"/>
      <c r="I303" s="12">
        <f t="shared" si="8"/>
        <v>2030</v>
      </c>
      <c r="J303" s="5"/>
      <c r="K303" s="5"/>
      <c r="L303" s="5"/>
      <c r="M303" s="5"/>
      <c r="N303" s="5"/>
    </row>
    <row r="304" spans="1:14" s="3" customFormat="1" ht="15">
      <c r="A304" s="17"/>
      <c r="B304" s="17"/>
      <c r="C304" s="17">
        <v>4300</v>
      </c>
      <c r="D304" s="30" t="s">
        <v>16</v>
      </c>
      <c r="E304" s="10"/>
      <c r="F304" s="10">
        <v>12175</v>
      </c>
      <c r="G304" s="10"/>
      <c r="H304" s="12">
        <v>1100</v>
      </c>
      <c r="I304" s="12">
        <f>F304++G304-H304</f>
        <v>11075</v>
      </c>
      <c r="J304" s="5"/>
      <c r="K304" s="5"/>
      <c r="L304" s="5"/>
      <c r="M304" s="5"/>
      <c r="N304" s="5"/>
    </row>
    <row r="305" spans="1:14" s="3" customFormat="1" ht="15">
      <c r="A305" s="17"/>
      <c r="B305" s="17"/>
      <c r="C305" s="17">
        <v>4350</v>
      </c>
      <c r="D305" s="30" t="s">
        <v>121</v>
      </c>
      <c r="E305" s="10"/>
      <c r="F305" s="10">
        <v>2150</v>
      </c>
      <c r="G305" s="10"/>
      <c r="H305" s="12"/>
      <c r="I305" s="12">
        <f>F305+G305-H305</f>
        <v>2150</v>
      </c>
      <c r="J305" s="5"/>
      <c r="K305" s="5"/>
      <c r="L305" s="5"/>
      <c r="M305" s="5"/>
      <c r="N305" s="5"/>
    </row>
    <row r="306" spans="1:14" s="3" customFormat="1" ht="15">
      <c r="A306" s="17"/>
      <c r="B306" s="17"/>
      <c r="C306" s="17">
        <v>4410</v>
      </c>
      <c r="D306" s="30" t="s">
        <v>38</v>
      </c>
      <c r="E306" s="10"/>
      <c r="F306" s="10">
        <v>3450</v>
      </c>
      <c r="G306" s="10">
        <v>1100</v>
      </c>
      <c r="H306" s="12"/>
      <c r="I306" s="12">
        <f>F306+G306-H306</f>
        <v>4550</v>
      </c>
      <c r="J306" s="5"/>
      <c r="K306" s="5"/>
      <c r="L306" s="5"/>
      <c r="M306" s="5"/>
      <c r="N306" s="5"/>
    </row>
    <row r="307" spans="1:14" s="3" customFormat="1" ht="15">
      <c r="A307" s="17"/>
      <c r="B307" s="17"/>
      <c r="C307" s="17">
        <v>4430</v>
      </c>
      <c r="D307" s="30" t="s">
        <v>27</v>
      </c>
      <c r="E307" s="10"/>
      <c r="F307" s="10">
        <v>522</v>
      </c>
      <c r="G307" s="10"/>
      <c r="H307" s="12"/>
      <c r="I307" s="12">
        <f>F307+G307-H307</f>
        <v>522</v>
      </c>
      <c r="J307" s="5"/>
      <c r="K307" s="5"/>
      <c r="L307" s="5"/>
      <c r="M307" s="5"/>
      <c r="N307" s="5"/>
    </row>
    <row r="308" spans="1:14" s="3" customFormat="1" ht="30">
      <c r="A308" s="17"/>
      <c r="B308" s="17"/>
      <c r="C308" s="17">
        <v>4440</v>
      </c>
      <c r="D308" s="27" t="s">
        <v>42</v>
      </c>
      <c r="E308" s="10"/>
      <c r="F308" s="10">
        <v>6993</v>
      </c>
      <c r="G308" s="10"/>
      <c r="H308" s="12"/>
      <c r="I308" s="12">
        <f>F308+G308-H308</f>
        <v>6993</v>
      </c>
      <c r="J308" s="5"/>
      <c r="K308" s="5"/>
      <c r="L308" s="5"/>
      <c r="M308" s="5"/>
      <c r="N308" s="5"/>
    </row>
    <row r="309" spans="1:14" s="47" customFormat="1" ht="15.75" hidden="1">
      <c r="A309" s="29"/>
      <c r="B309" s="29"/>
      <c r="C309" s="29"/>
      <c r="D309" s="40"/>
      <c r="E309" s="41"/>
      <c r="F309" s="41"/>
      <c r="G309" s="41"/>
      <c r="H309" s="39"/>
      <c r="I309" s="39"/>
      <c r="J309" s="49"/>
      <c r="K309" s="49"/>
      <c r="L309" s="49"/>
      <c r="M309" s="49"/>
      <c r="N309" s="49"/>
    </row>
    <row r="310" spans="1:14" s="3" customFormat="1" ht="15" hidden="1">
      <c r="A310" s="17"/>
      <c r="B310" s="17"/>
      <c r="C310" s="17"/>
      <c r="D310" s="27"/>
      <c r="E310" s="10"/>
      <c r="F310" s="10"/>
      <c r="G310" s="10"/>
      <c r="H310" s="12"/>
      <c r="I310" s="12"/>
      <c r="J310" s="5"/>
      <c r="K310" s="5"/>
      <c r="L310" s="5"/>
      <c r="M310" s="5"/>
      <c r="N310" s="5"/>
    </row>
    <row r="311" spans="1:14" s="47" customFormat="1" ht="15.75">
      <c r="A311" s="29"/>
      <c r="B311" s="29">
        <v>85295</v>
      </c>
      <c r="C311" s="29"/>
      <c r="D311" s="40" t="s">
        <v>11</v>
      </c>
      <c r="E311" s="41"/>
      <c r="F311" s="41">
        <f>F312+F313+F314</f>
        <v>187893</v>
      </c>
      <c r="G311" s="41">
        <f>G312</f>
        <v>69082</v>
      </c>
      <c r="H311" s="39">
        <f>H312</f>
        <v>0</v>
      </c>
      <c r="I311" s="39">
        <f>I312+I313+I314</f>
        <v>256975</v>
      </c>
      <c r="J311" s="49"/>
      <c r="K311" s="49"/>
      <c r="L311" s="49"/>
      <c r="M311" s="49"/>
      <c r="N311" s="49"/>
    </row>
    <row r="312" spans="1:14" s="3" customFormat="1" ht="15">
      <c r="A312" s="17"/>
      <c r="B312" s="17"/>
      <c r="C312" s="17">
        <v>3110</v>
      </c>
      <c r="D312" s="27" t="s">
        <v>64</v>
      </c>
      <c r="E312" s="10"/>
      <c r="F312" s="10">
        <v>187893</v>
      </c>
      <c r="G312" s="10">
        <v>69082</v>
      </c>
      <c r="H312" s="12"/>
      <c r="I312" s="12">
        <f>F312+G312-H312</f>
        <v>256975</v>
      </c>
      <c r="J312" s="5"/>
      <c r="K312" s="5"/>
      <c r="L312" s="5"/>
      <c r="M312" s="5"/>
      <c r="N312" s="5"/>
    </row>
    <row r="313" spans="1:14" s="3" customFormat="1" ht="15" hidden="1">
      <c r="A313" s="17"/>
      <c r="B313" s="17"/>
      <c r="C313" s="17"/>
      <c r="D313" s="27"/>
      <c r="E313" s="10"/>
      <c r="F313" s="10"/>
      <c r="G313" s="10"/>
      <c r="H313" s="12"/>
      <c r="I313" s="12"/>
      <c r="J313" s="5"/>
      <c r="K313" s="5"/>
      <c r="L313" s="5"/>
      <c r="M313" s="5"/>
      <c r="N313" s="5"/>
    </row>
    <row r="314" spans="1:14" s="3" customFormat="1" ht="15" hidden="1">
      <c r="A314" s="17"/>
      <c r="B314" s="17"/>
      <c r="C314" s="17"/>
      <c r="D314" s="27"/>
      <c r="E314" s="10"/>
      <c r="F314" s="10"/>
      <c r="G314" s="10"/>
      <c r="H314" s="12"/>
      <c r="I314" s="12"/>
      <c r="J314" s="5"/>
      <c r="K314" s="5"/>
      <c r="L314" s="5"/>
      <c r="M314" s="5"/>
      <c r="N314" s="5"/>
    </row>
    <row r="315" spans="1:14" s="3" customFormat="1" ht="31.5">
      <c r="A315" s="31">
        <v>854</v>
      </c>
      <c r="B315" s="20"/>
      <c r="C315" s="20"/>
      <c r="D315" s="24" t="s">
        <v>67</v>
      </c>
      <c r="E315" s="11"/>
      <c r="F315" s="11">
        <f>F316+F339+F330</f>
        <v>378607</v>
      </c>
      <c r="G315" s="11">
        <f>G316+G330+G339</f>
        <v>0</v>
      </c>
      <c r="H315" s="11">
        <f>H316+H330+H339</f>
        <v>0</v>
      </c>
      <c r="I315" s="11">
        <f>I316+I339+I330</f>
        <v>378607</v>
      </c>
      <c r="J315" s="5"/>
      <c r="K315" s="5"/>
      <c r="L315" s="5"/>
      <c r="M315" s="5"/>
      <c r="N315" s="5"/>
    </row>
    <row r="316" spans="1:14" s="47" customFormat="1" ht="15.75">
      <c r="A316" s="29"/>
      <c r="B316" s="29">
        <v>85401</v>
      </c>
      <c r="C316" s="29"/>
      <c r="D316" s="40" t="s">
        <v>68</v>
      </c>
      <c r="E316" s="41"/>
      <c r="F316" s="41">
        <f>F317+F318+F319+F320+F321+F322+F323+F325+F326+F327+F328+F329+F324</f>
        <v>254979</v>
      </c>
      <c r="G316" s="41">
        <f>G317+G318+G319+G320+G321+G322+G323+G324+G325+G326+G327+G328+G329</f>
        <v>0</v>
      </c>
      <c r="H316" s="39">
        <f>H317+H318+H319+H320+H321+H322+H323+H324+H325+H326+H327+H328++H329</f>
        <v>0</v>
      </c>
      <c r="I316" s="39">
        <f>I317+I318+I319+I320+I321+I322+I323+I324+++I325+I326+I327+I328+I329</f>
        <v>254979</v>
      </c>
      <c r="J316" s="49"/>
      <c r="K316" s="49"/>
      <c r="L316" s="49"/>
      <c r="M316" s="49"/>
      <c r="N316" s="49"/>
    </row>
    <row r="317" spans="1:14" s="3" customFormat="1" ht="30">
      <c r="A317" s="17"/>
      <c r="B317" s="17"/>
      <c r="C317" s="17">
        <v>3020</v>
      </c>
      <c r="D317" s="27" t="s">
        <v>96</v>
      </c>
      <c r="E317" s="10"/>
      <c r="F317" s="10">
        <v>14951</v>
      </c>
      <c r="G317" s="10"/>
      <c r="H317" s="12"/>
      <c r="I317" s="12">
        <f>F317+G317-H317</f>
        <v>14951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4010</v>
      </c>
      <c r="D318" s="27" t="s">
        <v>40</v>
      </c>
      <c r="E318" s="10"/>
      <c r="F318" s="10">
        <v>153138</v>
      </c>
      <c r="G318" s="10"/>
      <c r="H318" s="12"/>
      <c r="I318" s="12">
        <f>F318+G318-H318</f>
        <v>153138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4040</v>
      </c>
      <c r="D319" s="27" t="s">
        <v>53</v>
      </c>
      <c r="E319" s="10"/>
      <c r="F319" s="10">
        <v>12582</v>
      </c>
      <c r="G319" s="10"/>
      <c r="H319" s="12"/>
      <c r="I319" s="12">
        <f>F319+G319-H319</f>
        <v>12582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4110</v>
      </c>
      <c r="D320" s="27" t="s">
        <v>33</v>
      </c>
      <c r="E320" s="10"/>
      <c r="F320" s="10">
        <v>30625</v>
      </c>
      <c r="G320" s="10"/>
      <c r="H320" s="12"/>
      <c r="I320" s="12">
        <f>F320+G320-H320</f>
        <v>30625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4120</v>
      </c>
      <c r="D321" s="27" t="s">
        <v>34</v>
      </c>
      <c r="E321" s="10"/>
      <c r="F321" s="10">
        <v>4298</v>
      </c>
      <c r="G321" s="10"/>
      <c r="H321" s="12"/>
      <c r="I321" s="12">
        <f>F321+G321---H321</f>
        <v>4298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4210</v>
      </c>
      <c r="D322" s="27" t="s">
        <v>15</v>
      </c>
      <c r="E322" s="10"/>
      <c r="F322" s="10">
        <v>17500</v>
      </c>
      <c r="G322" s="10"/>
      <c r="H322" s="12"/>
      <c r="I322" s="12">
        <f>F322+G322-H322</f>
        <v>17500</v>
      </c>
      <c r="J322" s="5"/>
      <c r="K322" s="5"/>
      <c r="L322" s="5"/>
      <c r="M322" s="5"/>
      <c r="N322" s="5"/>
    </row>
    <row r="323" spans="1:14" s="3" customFormat="1" ht="30">
      <c r="A323" s="17"/>
      <c r="B323" s="17"/>
      <c r="C323" s="17">
        <v>4240</v>
      </c>
      <c r="D323" s="27" t="s">
        <v>54</v>
      </c>
      <c r="E323" s="10"/>
      <c r="F323" s="10">
        <v>1500</v>
      </c>
      <c r="G323" s="10"/>
      <c r="H323" s="12"/>
      <c r="I323" s="12">
        <f>F323+G323-H323</f>
        <v>1500</v>
      </c>
      <c r="J323" s="5"/>
      <c r="K323" s="5"/>
      <c r="L323" s="5"/>
      <c r="M323" s="5"/>
      <c r="N323" s="5"/>
    </row>
    <row r="324" spans="1:14" s="3" customFormat="1" ht="30">
      <c r="A324" s="17"/>
      <c r="B324" s="17"/>
      <c r="C324" s="17">
        <v>4243</v>
      </c>
      <c r="D324" s="27" t="s">
        <v>54</v>
      </c>
      <c r="E324" s="10"/>
      <c r="F324" s="10">
        <v>0</v>
      </c>
      <c r="G324" s="10"/>
      <c r="H324" s="12"/>
      <c r="I324" s="12">
        <f>F324+G324-H324</f>
        <v>0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4270</v>
      </c>
      <c r="D325" s="27" t="s">
        <v>26</v>
      </c>
      <c r="E325" s="10"/>
      <c r="F325" s="10">
        <v>7500</v>
      </c>
      <c r="G325" s="10"/>
      <c r="H325" s="12"/>
      <c r="I325" s="12">
        <f>F325+G325-H325</f>
        <v>7500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4300</v>
      </c>
      <c r="D326" s="27" t="s">
        <v>16</v>
      </c>
      <c r="E326" s="10"/>
      <c r="F326" s="10">
        <v>1800</v>
      </c>
      <c r="G326" s="10"/>
      <c r="H326" s="12"/>
      <c r="I326" s="12">
        <f>F326+G326-H326</f>
        <v>1800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4410</v>
      </c>
      <c r="D327" s="27" t="s">
        <v>38</v>
      </c>
      <c r="E327" s="10"/>
      <c r="F327" s="10">
        <v>400</v>
      </c>
      <c r="G327" s="10"/>
      <c r="H327" s="12"/>
      <c r="I327" s="12">
        <f>F327+G327--H327</f>
        <v>400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4440</v>
      </c>
      <c r="D328" s="27" t="s">
        <v>55</v>
      </c>
      <c r="E328" s="10"/>
      <c r="F328" s="10">
        <v>10685</v>
      </c>
      <c r="G328" s="10"/>
      <c r="H328" s="12"/>
      <c r="I328" s="12">
        <f>F328+G328-H328</f>
        <v>10685</v>
      </c>
      <c r="J328" s="5"/>
      <c r="K328" s="5"/>
      <c r="L328" s="5"/>
      <c r="M328" s="5"/>
      <c r="N328" s="5"/>
    </row>
    <row r="329" spans="1:14" s="3" customFormat="1" ht="30">
      <c r="A329" s="17"/>
      <c r="B329" s="17"/>
      <c r="C329" s="17">
        <v>6060</v>
      </c>
      <c r="D329" s="27" t="s">
        <v>43</v>
      </c>
      <c r="E329" s="10"/>
      <c r="F329" s="10">
        <v>0</v>
      </c>
      <c r="G329" s="10"/>
      <c r="H329" s="12"/>
      <c r="I329" s="12">
        <f>F329+G329-H329</f>
        <v>0</v>
      </c>
      <c r="J329" s="5"/>
      <c r="K329" s="5"/>
      <c r="L329" s="5"/>
      <c r="M329" s="5"/>
      <c r="N329" s="5"/>
    </row>
    <row r="330" spans="1:14" s="3" customFormat="1" ht="15.75">
      <c r="A330" s="17"/>
      <c r="B330" s="29">
        <v>85415</v>
      </c>
      <c r="C330" s="29"/>
      <c r="D330" s="40" t="s">
        <v>118</v>
      </c>
      <c r="E330" s="41"/>
      <c r="F330" s="41">
        <f>SUM(F332:F338)</f>
        <v>123055</v>
      </c>
      <c r="G330" s="41">
        <f>SUM(G332:G338)</f>
        <v>0</v>
      </c>
      <c r="H330" s="41">
        <f>SUM(H332:H338)</f>
        <v>0</v>
      </c>
      <c r="I330" s="41">
        <f>SUM(I332:I338)</f>
        <v>123055</v>
      </c>
      <c r="J330" s="5"/>
      <c r="K330" s="5"/>
      <c r="L330" s="5"/>
      <c r="M330" s="5"/>
      <c r="N330" s="5"/>
    </row>
    <row r="331" spans="1:14" s="3" customFormat="1" ht="15" hidden="1">
      <c r="A331" s="17"/>
      <c r="B331" s="17"/>
      <c r="C331" s="72">
        <f>F330</f>
        <v>123055</v>
      </c>
      <c r="D331" s="27"/>
      <c r="E331" s="10"/>
      <c r="F331" s="10"/>
      <c r="G331" s="10"/>
      <c r="H331" s="12"/>
      <c r="I331" s="12"/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3260</v>
      </c>
      <c r="D332" s="27" t="s">
        <v>136</v>
      </c>
      <c r="E332" s="10"/>
      <c r="F332" s="10">
        <v>109055</v>
      </c>
      <c r="G332" s="10"/>
      <c r="H332" s="12"/>
      <c r="I332" s="12">
        <f>F332+G332-H332</f>
        <v>109055</v>
      </c>
      <c r="J332" s="5"/>
      <c r="K332" s="5"/>
      <c r="L332" s="5"/>
      <c r="M332" s="5"/>
      <c r="N332" s="5"/>
    </row>
    <row r="333" spans="1:14" s="3" customFormat="1" ht="15" hidden="1">
      <c r="A333" s="17"/>
      <c r="B333" s="17"/>
      <c r="C333" s="17"/>
      <c r="D333" s="27"/>
      <c r="E333" s="10"/>
      <c r="F333" s="10"/>
      <c r="G333" s="10"/>
      <c r="H333" s="12"/>
      <c r="I333" s="12"/>
      <c r="J333" s="5"/>
      <c r="K333" s="5"/>
      <c r="L333" s="5"/>
      <c r="M333" s="5"/>
      <c r="N333" s="5"/>
    </row>
    <row r="334" spans="1:14" s="3" customFormat="1" ht="15">
      <c r="A334" s="17"/>
      <c r="B334" s="17"/>
      <c r="C334" s="17">
        <v>4110</v>
      </c>
      <c r="D334" s="27" t="s">
        <v>33</v>
      </c>
      <c r="E334" s="10"/>
      <c r="F334" s="10">
        <v>525</v>
      </c>
      <c r="G334" s="10"/>
      <c r="H334" s="12"/>
      <c r="I334" s="12">
        <f>F334+G334-H334</f>
        <v>525</v>
      </c>
      <c r="J334" s="5"/>
      <c r="K334" s="5"/>
      <c r="L334" s="5"/>
      <c r="M334" s="5"/>
      <c r="N334" s="5"/>
    </row>
    <row r="335" spans="1:14" s="3" customFormat="1" ht="15">
      <c r="A335" s="17"/>
      <c r="B335" s="17"/>
      <c r="C335" s="17">
        <v>4120</v>
      </c>
      <c r="D335" s="27" t="s">
        <v>34</v>
      </c>
      <c r="E335" s="10"/>
      <c r="F335" s="10">
        <v>69</v>
      </c>
      <c r="G335" s="10"/>
      <c r="H335" s="12"/>
      <c r="I335" s="12">
        <f>F335+G335-H335</f>
        <v>69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4170</v>
      </c>
      <c r="D336" s="27" t="s">
        <v>101</v>
      </c>
      <c r="E336" s="10"/>
      <c r="F336" s="10">
        <v>2806</v>
      </c>
      <c r="G336" s="10"/>
      <c r="H336" s="12"/>
      <c r="I336" s="12">
        <f>F336+G336-H336</f>
        <v>2806</v>
      </c>
      <c r="J336" s="5"/>
      <c r="K336" s="5"/>
      <c r="L336" s="5"/>
      <c r="M336" s="5"/>
      <c r="N336" s="5"/>
    </row>
    <row r="337" spans="1:14" s="3" customFormat="1" ht="15">
      <c r="A337" s="17"/>
      <c r="B337" s="17"/>
      <c r="C337" s="17">
        <v>4210</v>
      </c>
      <c r="D337" s="27" t="s">
        <v>15</v>
      </c>
      <c r="E337" s="10"/>
      <c r="F337" s="10">
        <v>7600</v>
      </c>
      <c r="G337" s="10"/>
      <c r="H337" s="12"/>
      <c r="I337" s="12">
        <f>F337+G337-H337</f>
        <v>7600</v>
      </c>
      <c r="J337" s="5"/>
      <c r="K337" s="5"/>
      <c r="L337" s="5"/>
      <c r="M337" s="5"/>
      <c r="N337" s="5"/>
    </row>
    <row r="338" spans="1:14" s="3" customFormat="1" ht="15">
      <c r="A338" s="17"/>
      <c r="B338" s="17"/>
      <c r="C338" s="17">
        <v>4300</v>
      </c>
      <c r="D338" s="27" t="s">
        <v>16</v>
      </c>
      <c r="E338" s="10"/>
      <c r="F338" s="10">
        <v>3000</v>
      </c>
      <c r="G338" s="10"/>
      <c r="H338" s="12"/>
      <c r="I338" s="12">
        <f>F338+G338-H338</f>
        <v>3000</v>
      </c>
      <c r="J338" s="5"/>
      <c r="K338" s="5"/>
      <c r="L338" s="5"/>
      <c r="M338" s="5"/>
      <c r="N338" s="5"/>
    </row>
    <row r="339" spans="1:14" s="43" customFormat="1" ht="15.75" customHeight="1">
      <c r="A339" s="29"/>
      <c r="B339" s="29">
        <v>85446</v>
      </c>
      <c r="C339" s="29"/>
      <c r="D339" s="40" t="s">
        <v>84</v>
      </c>
      <c r="E339" s="41"/>
      <c r="F339" s="41">
        <f>F340</f>
        <v>573</v>
      </c>
      <c r="G339" s="41">
        <f>G340</f>
        <v>0</v>
      </c>
      <c r="H339" s="39">
        <f>H340</f>
        <v>0</v>
      </c>
      <c r="I339" s="39">
        <f>I340</f>
        <v>573</v>
      </c>
      <c r="J339" s="42"/>
      <c r="K339" s="42"/>
      <c r="L339" s="42"/>
      <c r="M339" s="42"/>
      <c r="N339" s="42"/>
    </row>
    <row r="340" spans="1:14" s="3" customFormat="1" ht="17.25" customHeight="1">
      <c r="A340" s="17"/>
      <c r="B340" s="17"/>
      <c r="C340" s="17">
        <v>4300</v>
      </c>
      <c r="D340" s="27" t="s">
        <v>85</v>
      </c>
      <c r="E340" s="10"/>
      <c r="F340" s="10">
        <v>573</v>
      </c>
      <c r="G340" s="10"/>
      <c r="H340" s="12"/>
      <c r="I340" s="12">
        <f>F340+G340-H340</f>
        <v>573</v>
      </c>
      <c r="J340" s="5"/>
      <c r="K340" s="5"/>
      <c r="L340" s="5"/>
      <c r="M340" s="5"/>
      <c r="N340" s="5"/>
    </row>
    <row r="341" spans="1:14" s="3" customFormat="1" ht="31.5">
      <c r="A341" s="31">
        <v>900</v>
      </c>
      <c r="B341" s="20"/>
      <c r="C341" s="20"/>
      <c r="D341" s="24" t="s">
        <v>69</v>
      </c>
      <c r="E341" s="11"/>
      <c r="F341" s="11">
        <f>F342+F348+F351+F354+F361+F359+F346</f>
        <v>256285</v>
      </c>
      <c r="G341" s="11">
        <f>G342+G346+G348+G351+G354+G359+G361</f>
        <v>0</v>
      </c>
      <c r="H341" s="11">
        <f>H342+H346+H348+H351+H354+H359+H361</f>
        <v>0</v>
      </c>
      <c r="I341" s="11">
        <f>I342+I346+I348+I351+I354+I359+I361</f>
        <v>256285</v>
      </c>
      <c r="J341" s="5"/>
      <c r="K341" s="5"/>
      <c r="L341" s="5"/>
      <c r="M341" s="5"/>
      <c r="N341" s="5"/>
    </row>
    <row r="342" spans="1:14" s="47" customFormat="1" ht="15.75">
      <c r="A342" s="29"/>
      <c r="B342" s="29">
        <v>90001</v>
      </c>
      <c r="C342" s="29"/>
      <c r="D342" s="40" t="s">
        <v>70</v>
      </c>
      <c r="E342" s="41"/>
      <c r="F342" s="41">
        <f>F343+F344++F345</f>
        <v>0</v>
      </c>
      <c r="G342" s="41">
        <f>G343+G344</f>
        <v>0</v>
      </c>
      <c r="H342" s="39">
        <f>H343+H344</f>
        <v>0</v>
      </c>
      <c r="I342" s="39">
        <f>I343+I344</f>
        <v>0</v>
      </c>
      <c r="J342" s="49"/>
      <c r="K342" s="49"/>
      <c r="L342" s="49"/>
      <c r="M342" s="49"/>
      <c r="N342" s="49"/>
    </row>
    <row r="343" spans="1:14" s="3" customFormat="1" ht="15">
      <c r="A343" s="17"/>
      <c r="B343" s="17"/>
      <c r="C343" s="17">
        <v>6050</v>
      </c>
      <c r="D343" s="27" t="s">
        <v>8</v>
      </c>
      <c r="E343" s="10"/>
      <c r="F343" s="10">
        <v>0</v>
      </c>
      <c r="G343" s="10"/>
      <c r="H343" s="12"/>
      <c r="I343" s="12">
        <f>F343+G343-H343</f>
        <v>0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6052</v>
      </c>
      <c r="D344" s="27" t="s">
        <v>8</v>
      </c>
      <c r="E344" s="10"/>
      <c r="F344" s="10">
        <v>0</v>
      </c>
      <c r="G344" s="10"/>
      <c r="H344" s="12"/>
      <c r="I344" s="12">
        <f>F344+G344-H344</f>
        <v>0</v>
      </c>
      <c r="J344" s="5"/>
      <c r="K344" s="5"/>
      <c r="L344" s="5"/>
      <c r="M344" s="5"/>
      <c r="N344" s="5"/>
    </row>
    <row r="345" spans="1:14" s="3" customFormat="1" ht="15" hidden="1">
      <c r="A345" s="17"/>
      <c r="B345" s="17"/>
      <c r="C345" s="17"/>
      <c r="D345" s="27"/>
      <c r="E345" s="10"/>
      <c r="F345" s="10"/>
      <c r="G345" s="10"/>
      <c r="H345" s="12"/>
      <c r="I345" s="12"/>
      <c r="J345" s="5"/>
      <c r="K345" s="5"/>
      <c r="L345" s="5"/>
      <c r="M345" s="5"/>
      <c r="N345" s="5"/>
    </row>
    <row r="346" spans="1:14" s="47" customFormat="1" ht="15.75">
      <c r="A346" s="29"/>
      <c r="B346" s="29">
        <v>90002</v>
      </c>
      <c r="C346" s="29"/>
      <c r="D346" s="40" t="s">
        <v>90</v>
      </c>
      <c r="E346" s="41"/>
      <c r="F346" s="41">
        <f>F347</f>
        <v>20300</v>
      </c>
      <c r="G346" s="41">
        <f>G347</f>
        <v>0</v>
      </c>
      <c r="H346" s="39">
        <f>H347</f>
        <v>0</v>
      </c>
      <c r="I346" s="39">
        <f>I347</f>
        <v>20300</v>
      </c>
      <c r="J346" s="49"/>
      <c r="K346" s="49"/>
      <c r="L346" s="49"/>
      <c r="M346" s="49"/>
      <c r="N346" s="49"/>
    </row>
    <row r="347" spans="1:14" s="3" customFormat="1" ht="15">
      <c r="A347" s="17"/>
      <c r="B347" s="17"/>
      <c r="C347" s="17">
        <v>4300</v>
      </c>
      <c r="D347" s="27" t="s">
        <v>16</v>
      </c>
      <c r="E347" s="10"/>
      <c r="F347" s="10">
        <v>20300</v>
      </c>
      <c r="G347" s="10"/>
      <c r="H347" s="12"/>
      <c r="I347" s="12">
        <f>F347+G347-H347</f>
        <v>20300</v>
      </c>
      <c r="J347" s="5"/>
      <c r="K347" s="5"/>
      <c r="L347" s="5"/>
      <c r="M347" s="5"/>
      <c r="N347" s="5"/>
    </row>
    <row r="348" spans="1:14" s="47" customFormat="1" ht="15.75">
      <c r="A348" s="29"/>
      <c r="B348" s="29">
        <v>90003</v>
      </c>
      <c r="C348" s="29"/>
      <c r="D348" s="40" t="s">
        <v>71</v>
      </c>
      <c r="E348" s="41"/>
      <c r="F348" s="41">
        <f>F349+F350</f>
        <v>19100</v>
      </c>
      <c r="G348" s="41">
        <f>G349+G350</f>
        <v>0</v>
      </c>
      <c r="H348" s="39">
        <f>H349+H350</f>
        <v>0</v>
      </c>
      <c r="I348" s="39">
        <f>I349+I350</f>
        <v>19100</v>
      </c>
      <c r="J348" s="49"/>
      <c r="K348" s="49"/>
      <c r="L348" s="49"/>
      <c r="M348" s="49"/>
      <c r="N348" s="49"/>
    </row>
    <row r="349" spans="1:14" s="3" customFormat="1" ht="15">
      <c r="A349" s="17"/>
      <c r="B349" s="17"/>
      <c r="C349" s="17">
        <v>4210</v>
      </c>
      <c r="D349" s="27" t="s">
        <v>15</v>
      </c>
      <c r="E349" s="10"/>
      <c r="F349" s="10">
        <v>7250</v>
      </c>
      <c r="G349" s="10"/>
      <c r="H349" s="12"/>
      <c r="I349" s="12">
        <f>F349+G349-H349</f>
        <v>7250</v>
      </c>
      <c r="J349" s="5"/>
      <c r="K349" s="5"/>
      <c r="L349" s="5"/>
      <c r="M349" s="5"/>
      <c r="N349" s="5"/>
    </row>
    <row r="350" spans="1:14" s="3" customFormat="1" ht="15">
      <c r="A350" s="17"/>
      <c r="B350" s="17"/>
      <c r="C350" s="17">
        <v>4300</v>
      </c>
      <c r="D350" s="27" t="s">
        <v>16</v>
      </c>
      <c r="E350" s="10"/>
      <c r="F350" s="10">
        <v>11850</v>
      </c>
      <c r="G350" s="10"/>
      <c r="H350" s="12"/>
      <c r="I350" s="12">
        <f>F350+G350-H350</f>
        <v>11850</v>
      </c>
      <c r="J350" s="5"/>
      <c r="K350" s="5"/>
      <c r="L350" s="5"/>
      <c r="M350" s="5"/>
      <c r="N350" s="5"/>
    </row>
    <row r="351" spans="1:14" s="47" customFormat="1" ht="14.25" customHeight="1">
      <c r="A351" s="29"/>
      <c r="B351" s="29">
        <v>90004</v>
      </c>
      <c r="C351" s="29"/>
      <c r="D351" s="40" t="s">
        <v>72</v>
      </c>
      <c r="E351" s="41"/>
      <c r="F351" s="41">
        <f>F352+F353</f>
        <v>12430</v>
      </c>
      <c r="G351" s="41">
        <f>G352+G353</f>
        <v>0</v>
      </c>
      <c r="H351" s="39">
        <f>H352+H353</f>
        <v>0</v>
      </c>
      <c r="I351" s="39">
        <f>I352+I353</f>
        <v>12430</v>
      </c>
      <c r="J351" s="49"/>
      <c r="K351" s="49"/>
      <c r="L351" s="49"/>
      <c r="M351" s="49"/>
      <c r="N351" s="49"/>
    </row>
    <row r="352" spans="1:14" s="3" customFormat="1" ht="15">
      <c r="A352" s="17"/>
      <c r="B352" s="17"/>
      <c r="C352" s="17">
        <v>4210</v>
      </c>
      <c r="D352" s="27" t="s">
        <v>15</v>
      </c>
      <c r="E352" s="10"/>
      <c r="F352" s="10">
        <v>7100</v>
      </c>
      <c r="G352" s="10"/>
      <c r="H352" s="12"/>
      <c r="I352" s="12">
        <f>F352+G352-H352</f>
        <v>7100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4300</v>
      </c>
      <c r="D353" s="27" t="s">
        <v>16</v>
      </c>
      <c r="E353" s="10"/>
      <c r="F353" s="10">
        <v>5330</v>
      </c>
      <c r="G353" s="10"/>
      <c r="H353" s="12"/>
      <c r="I353" s="12">
        <f>F353+G353-H353</f>
        <v>5330</v>
      </c>
      <c r="J353" s="5"/>
      <c r="K353" s="5"/>
      <c r="L353" s="5"/>
      <c r="M353" s="5"/>
      <c r="N353" s="5"/>
    </row>
    <row r="354" spans="1:14" s="47" customFormat="1" ht="15.75">
      <c r="A354" s="29"/>
      <c r="B354" s="29">
        <v>90015</v>
      </c>
      <c r="C354" s="29"/>
      <c r="D354" s="40" t="s">
        <v>73</v>
      </c>
      <c r="E354" s="41"/>
      <c r="F354" s="41">
        <f>F355+F356+F357+F358</f>
        <v>114105</v>
      </c>
      <c r="G354" s="41">
        <f>G355+G356+G357+G358</f>
        <v>0</v>
      </c>
      <c r="H354" s="39">
        <f>H355+H356+H357+H358</f>
        <v>0</v>
      </c>
      <c r="I354" s="39">
        <f>I355+I356+I357++I358</f>
        <v>114105</v>
      </c>
      <c r="J354" s="49"/>
      <c r="K354" s="49"/>
      <c r="L354" s="49"/>
      <c r="M354" s="49"/>
      <c r="N354" s="49"/>
    </row>
    <row r="355" spans="1:14" s="3" customFormat="1" ht="15">
      <c r="A355" s="17"/>
      <c r="B355" s="17"/>
      <c r="C355" s="17">
        <v>4210</v>
      </c>
      <c r="D355" s="27" t="s">
        <v>15</v>
      </c>
      <c r="E355" s="10"/>
      <c r="F355" s="10">
        <v>1595</v>
      </c>
      <c r="G355" s="10"/>
      <c r="H355" s="12"/>
      <c r="I355" s="12">
        <f>F355+G355-H355</f>
        <v>1595</v>
      </c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4260</v>
      </c>
      <c r="D356" s="27" t="s">
        <v>25</v>
      </c>
      <c r="E356" s="10"/>
      <c r="F356" s="10">
        <v>68900</v>
      </c>
      <c r="G356" s="10"/>
      <c r="H356" s="12"/>
      <c r="I356" s="12">
        <f>F356+G356-H356</f>
        <v>68900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4270</v>
      </c>
      <c r="D357" s="27" t="s">
        <v>26</v>
      </c>
      <c r="E357" s="10"/>
      <c r="F357" s="10">
        <v>42900</v>
      </c>
      <c r="G357" s="10"/>
      <c r="H357" s="12"/>
      <c r="I357" s="12">
        <f>F357+G357-H357</f>
        <v>42900</v>
      </c>
      <c r="J357" s="5"/>
      <c r="K357" s="5"/>
      <c r="L357" s="5"/>
      <c r="M357" s="5"/>
      <c r="N357" s="5"/>
    </row>
    <row r="358" spans="1:14" s="3" customFormat="1" ht="15">
      <c r="A358" s="17"/>
      <c r="B358" s="17"/>
      <c r="C358" s="17">
        <v>4300</v>
      </c>
      <c r="D358" s="27" t="s">
        <v>16</v>
      </c>
      <c r="E358" s="10"/>
      <c r="F358" s="10">
        <v>710</v>
      </c>
      <c r="G358" s="10"/>
      <c r="H358" s="12"/>
      <c r="I358" s="12">
        <f>F358+G358-H358</f>
        <v>710</v>
      </c>
      <c r="J358" s="5"/>
      <c r="K358" s="5"/>
      <c r="L358" s="5"/>
      <c r="M358" s="5"/>
      <c r="N358" s="5"/>
    </row>
    <row r="359" spans="1:14" s="47" customFormat="1" ht="51" customHeight="1">
      <c r="A359" s="29"/>
      <c r="B359" s="29">
        <v>90019</v>
      </c>
      <c r="C359" s="29"/>
      <c r="D359" s="40" t="s">
        <v>105</v>
      </c>
      <c r="E359" s="41"/>
      <c r="F359" s="41">
        <f>F360</f>
        <v>10350</v>
      </c>
      <c r="G359" s="41">
        <f>G360</f>
        <v>0</v>
      </c>
      <c r="H359" s="39">
        <f>H360</f>
        <v>0</v>
      </c>
      <c r="I359" s="39">
        <f>I360</f>
        <v>10350</v>
      </c>
      <c r="J359" s="49"/>
      <c r="K359" s="49"/>
      <c r="L359" s="49"/>
      <c r="M359" s="49"/>
      <c r="N359" s="49"/>
    </row>
    <row r="360" spans="1:14" s="3" customFormat="1" ht="15">
      <c r="A360" s="17"/>
      <c r="B360" s="17"/>
      <c r="C360" s="17">
        <v>4430</v>
      </c>
      <c r="D360" s="27" t="s">
        <v>27</v>
      </c>
      <c r="E360" s="10"/>
      <c r="F360" s="10">
        <v>10350</v>
      </c>
      <c r="G360" s="10"/>
      <c r="H360" s="12"/>
      <c r="I360" s="12">
        <f>F360+G360-H360</f>
        <v>10350</v>
      </c>
      <c r="J360" s="5"/>
      <c r="K360" s="5"/>
      <c r="L360" s="5"/>
      <c r="M360" s="5"/>
      <c r="N360" s="5"/>
    </row>
    <row r="361" spans="1:14" s="47" customFormat="1" ht="15.75">
      <c r="A361" s="29"/>
      <c r="B361" s="29">
        <v>90095</v>
      </c>
      <c r="C361" s="29"/>
      <c r="D361" s="40" t="s">
        <v>11</v>
      </c>
      <c r="E361" s="41"/>
      <c r="F361" s="41">
        <f>F362</f>
        <v>80000</v>
      </c>
      <c r="G361" s="41">
        <f>G362</f>
        <v>0</v>
      </c>
      <c r="H361" s="39">
        <f>H362</f>
        <v>0</v>
      </c>
      <c r="I361" s="39">
        <f>I362</f>
        <v>80000</v>
      </c>
      <c r="J361" s="49"/>
      <c r="K361" s="49"/>
      <c r="L361" s="49"/>
      <c r="M361" s="49"/>
      <c r="N361" s="49"/>
    </row>
    <row r="362" spans="1:14" s="3" customFormat="1" ht="15">
      <c r="A362" s="17"/>
      <c r="B362" s="17"/>
      <c r="C362" s="17">
        <v>4300</v>
      </c>
      <c r="D362" s="27" t="s">
        <v>16</v>
      </c>
      <c r="E362" s="10"/>
      <c r="F362" s="10">
        <v>80000</v>
      </c>
      <c r="G362" s="10"/>
      <c r="H362" s="12"/>
      <c r="I362" s="12">
        <f>F362+G362-H362</f>
        <v>80000</v>
      </c>
      <c r="J362" s="5"/>
      <c r="K362" s="5"/>
      <c r="L362" s="5"/>
      <c r="M362" s="5"/>
      <c r="N362" s="5"/>
    </row>
    <row r="363" spans="1:14" s="3" customFormat="1" ht="31.5">
      <c r="A363" s="31">
        <v>921</v>
      </c>
      <c r="B363" s="20"/>
      <c r="C363" s="20"/>
      <c r="D363" s="24" t="s">
        <v>74</v>
      </c>
      <c r="E363" s="11"/>
      <c r="F363" s="11">
        <f>F364+F369+F374+F371</f>
        <v>890361</v>
      </c>
      <c r="G363" s="11">
        <f>G364+G369+G374+G371</f>
        <v>149997</v>
      </c>
      <c r="H363" s="11">
        <f>H364+H369+H374+H371</f>
        <v>11000</v>
      </c>
      <c r="I363" s="11">
        <f>I364+I369+I374+I371</f>
        <v>1029358</v>
      </c>
      <c r="J363" s="5"/>
      <c r="K363" s="5"/>
      <c r="L363" s="5"/>
      <c r="M363" s="5"/>
      <c r="N363" s="5"/>
    </row>
    <row r="364" spans="1:14" s="47" customFormat="1" ht="13.5" customHeight="1">
      <c r="A364" s="29"/>
      <c r="B364" s="29">
        <v>92109</v>
      </c>
      <c r="C364" s="29"/>
      <c r="D364" s="45" t="s">
        <v>75</v>
      </c>
      <c r="E364" s="41"/>
      <c r="F364" s="41">
        <f>F365+F366+F368+F367</f>
        <v>596655</v>
      </c>
      <c r="G364" s="41">
        <f>G365+G366+G367+G368</f>
        <v>120000</v>
      </c>
      <c r="H364" s="39">
        <f>H365+H366+H367+H368</f>
        <v>0</v>
      </c>
      <c r="I364" s="39">
        <f>I365+I366+I368+I367</f>
        <v>716655</v>
      </c>
      <c r="J364" s="49"/>
      <c r="K364" s="49"/>
      <c r="L364" s="49"/>
      <c r="M364" s="49"/>
      <c r="N364" s="49"/>
    </row>
    <row r="365" spans="1:14" s="3" customFormat="1" ht="30">
      <c r="A365" s="17"/>
      <c r="B365" s="17"/>
      <c r="C365" s="17">
        <v>2480</v>
      </c>
      <c r="D365" s="27" t="s">
        <v>106</v>
      </c>
      <c r="E365" s="10"/>
      <c r="F365" s="10">
        <v>92140</v>
      </c>
      <c r="G365" s="10"/>
      <c r="H365" s="12"/>
      <c r="I365" s="12">
        <f>F365+G365-H365</f>
        <v>92140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6050</v>
      </c>
      <c r="D366" s="27" t="s">
        <v>8</v>
      </c>
      <c r="E366" s="10"/>
      <c r="F366" s="10">
        <v>0</v>
      </c>
      <c r="G366" s="10"/>
      <c r="H366" s="12"/>
      <c r="I366" s="12">
        <f>F366+G366-H366</f>
        <v>0</v>
      </c>
      <c r="J366" s="5"/>
      <c r="K366" s="5"/>
      <c r="L366" s="5"/>
      <c r="M366" s="5"/>
      <c r="N366" s="5"/>
    </row>
    <row r="367" spans="1:14" s="3" customFormat="1" ht="15">
      <c r="A367" s="17"/>
      <c r="B367" s="17"/>
      <c r="C367" s="17">
        <v>6058</v>
      </c>
      <c r="D367" s="27" t="s">
        <v>8</v>
      </c>
      <c r="E367" s="10"/>
      <c r="F367" s="10">
        <v>374639</v>
      </c>
      <c r="G367" s="10"/>
      <c r="H367" s="12"/>
      <c r="I367" s="12">
        <f>F367+G367-H367</f>
        <v>374639</v>
      </c>
      <c r="J367" s="5"/>
      <c r="K367" s="5"/>
      <c r="L367" s="5"/>
      <c r="M367" s="5"/>
      <c r="N367" s="5"/>
    </row>
    <row r="368" spans="1:14" s="3" customFormat="1" ht="15">
      <c r="A368" s="17"/>
      <c r="B368" s="17"/>
      <c r="C368" s="17">
        <v>6059</v>
      </c>
      <c r="D368" s="27" t="s">
        <v>8</v>
      </c>
      <c r="E368" s="10"/>
      <c r="F368" s="10">
        <v>129876</v>
      </c>
      <c r="G368" s="10">
        <v>120000</v>
      </c>
      <c r="H368" s="12"/>
      <c r="I368" s="12">
        <f>F368+G368-H368</f>
        <v>249876</v>
      </c>
      <c r="J368" s="5"/>
      <c r="K368" s="5"/>
      <c r="L368" s="5"/>
      <c r="M368" s="5"/>
      <c r="N368" s="5"/>
    </row>
    <row r="369" spans="1:14" s="47" customFormat="1" ht="15.75">
      <c r="A369" s="29"/>
      <c r="B369" s="29">
        <v>92116</v>
      </c>
      <c r="C369" s="29"/>
      <c r="D369" s="40" t="s">
        <v>76</v>
      </c>
      <c r="E369" s="41"/>
      <c r="F369" s="41">
        <f>F370</f>
        <v>242520</v>
      </c>
      <c r="G369" s="41">
        <f>G370</f>
        <v>8997</v>
      </c>
      <c r="H369" s="39">
        <f>H370</f>
        <v>0</v>
      </c>
      <c r="I369" s="39">
        <f>I370</f>
        <v>251517</v>
      </c>
      <c r="J369" s="49"/>
      <c r="K369" s="49"/>
      <c r="L369" s="49"/>
      <c r="M369" s="49"/>
      <c r="N369" s="49"/>
    </row>
    <row r="370" spans="1:14" s="3" customFormat="1" ht="28.5">
      <c r="A370" s="17"/>
      <c r="B370" s="17"/>
      <c r="C370" s="17">
        <v>2480</v>
      </c>
      <c r="D370" s="63" t="s">
        <v>107</v>
      </c>
      <c r="E370" s="10"/>
      <c r="F370" s="10">
        <v>242520</v>
      </c>
      <c r="G370" s="10">
        <v>8997</v>
      </c>
      <c r="H370" s="12"/>
      <c r="I370" s="12">
        <f>F370+G370--H370</f>
        <v>251517</v>
      </c>
      <c r="J370" s="5"/>
      <c r="K370" s="5"/>
      <c r="L370" s="5"/>
      <c r="M370" s="5"/>
      <c r="N370" s="5"/>
    </row>
    <row r="371" spans="1:14" s="82" customFormat="1" ht="15.75">
      <c r="A371" s="70"/>
      <c r="B371" s="70">
        <v>92120</v>
      </c>
      <c r="C371" s="70"/>
      <c r="D371" s="83" t="s">
        <v>140</v>
      </c>
      <c r="E371" s="79"/>
      <c r="F371" s="79">
        <f>SUM(F373)</f>
        <v>11000</v>
      </c>
      <c r="G371" s="79">
        <f>G372+G373</f>
        <v>11000</v>
      </c>
      <c r="H371" s="79">
        <f>SUM(H373)</f>
        <v>11000</v>
      </c>
      <c r="I371" s="79">
        <f>I372+I373</f>
        <v>11000</v>
      </c>
      <c r="J371" s="81"/>
      <c r="K371" s="81"/>
      <c r="L371" s="81"/>
      <c r="M371" s="81"/>
      <c r="N371" s="81"/>
    </row>
    <row r="372" spans="1:14" s="82" customFormat="1" ht="57">
      <c r="A372" s="70"/>
      <c r="B372" s="70"/>
      <c r="C372" s="84">
        <v>2830</v>
      </c>
      <c r="D372" s="85" t="s">
        <v>143</v>
      </c>
      <c r="E372" s="86"/>
      <c r="F372" s="86"/>
      <c r="G372" s="86">
        <v>11000</v>
      </c>
      <c r="H372" s="86"/>
      <c r="I372" s="86">
        <f>F372+G372-H372</f>
        <v>11000</v>
      </c>
      <c r="J372" s="81"/>
      <c r="K372" s="81"/>
      <c r="L372" s="81"/>
      <c r="M372" s="81"/>
      <c r="N372" s="81"/>
    </row>
    <row r="373" spans="1:14" s="3" customFormat="1" ht="57">
      <c r="A373" s="17"/>
      <c r="B373" s="17"/>
      <c r="C373" s="17">
        <v>6230</v>
      </c>
      <c r="D373" s="63" t="s">
        <v>139</v>
      </c>
      <c r="E373" s="10"/>
      <c r="F373" s="10">
        <v>11000</v>
      </c>
      <c r="G373" s="10"/>
      <c r="H373" s="12">
        <v>11000</v>
      </c>
      <c r="I373" s="12">
        <f>F373+G373-H373</f>
        <v>0</v>
      </c>
      <c r="J373" s="5"/>
      <c r="K373" s="5"/>
      <c r="L373" s="5"/>
      <c r="M373" s="5"/>
      <c r="N373" s="5"/>
    </row>
    <row r="374" spans="1:14" s="47" customFormat="1" ht="15.75">
      <c r="A374" s="29"/>
      <c r="B374" s="29">
        <v>92195</v>
      </c>
      <c r="C374" s="29"/>
      <c r="D374" s="40" t="s">
        <v>11</v>
      </c>
      <c r="E374" s="41"/>
      <c r="F374" s="41">
        <f>F375+F376+F377+F378+F379</f>
        <v>40186</v>
      </c>
      <c r="G374" s="41">
        <f>G375+G376+G377+G378+G379</f>
        <v>10000</v>
      </c>
      <c r="H374" s="41">
        <f>H375+H376+H377+H378++H379</f>
        <v>0</v>
      </c>
      <c r="I374" s="41">
        <f>I375+I376+I377+I378+I379</f>
        <v>50186</v>
      </c>
      <c r="J374" s="49"/>
      <c r="K374" s="49"/>
      <c r="L374" s="49"/>
      <c r="M374" s="49"/>
      <c r="N374" s="49"/>
    </row>
    <row r="375" spans="1:14" s="3" customFormat="1" ht="42.75" customHeight="1">
      <c r="A375" s="17"/>
      <c r="B375" s="17"/>
      <c r="C375" s="17">
        <v>2710</v>
      </c>
      <c r="D375" s="63" t="s">
        <v>80</v>
      </c>
      <c r="E375" s="10"/>
      <c r="F375" s="10">
        <v>1600</v>
      </c>
      <c r="G375" s="10"/>
      <c r="H375" s="12"/>
      <c r="I375" s="12">
        <f>F375+G375-H375</f>
        <v>1600</v>
      </c>
      <c r="J375" s="5"/>
      <c r="K375" s="5"/>
      <c r="L375" s="5"/>
      <c r="M375" s="5"/>
      <c r="N375" s="5"/>
    </row>
    <row r="376" spans="1:14" s="3" customFormat="1" ht="15">
      <c r="A376" s="17"/>
      <c r="B376" s="17"/>
      <c r="C376" s="17">
        <v>3030</v>
      </c>
      <c r="D376" s="27" t="s">
        <v>37</v>
      </c>
      <c r="E376" s="10"/>
      <c r="F376" s="10">
        <v>2350</v>
      </c>
      <c r="G376" s="10"/>
      <c r="H376" s="12"/>
      <c r="I376" s="12">
        <f>F376+G376-H376</f>
        <v>2350</v>
      </c>
      <c r="J376" s="5"/>
      <c r="K376" s="5"/>
      <c r="L376" s="5"/>
      <c r="M376" s="5"/>
      <c r="N376" s="5"/>
    </row>
    <row r="377" spans="1:14" s="3" customFormat="1" ht="15">
      <c r="A377" s="17"/>
      <c r="B377" s="17"/>
      <c r="C377" s="17">
        <v>4170</v>
      </c>
      <c r="D377" s="27" t="s">
        <v>101</v>
      </c>
      <c r="E377" s="10"/>
      <c r="F377" s="10">
        <v>1330</v>
      </c>
      <c r="G377" s="10">
        <v>1000</v>
      </c>
      <c r="H377" s="12"/>
      <c r="I377" s="12">
        <f>F377+G377-H377</f>
        <v>2330</v>
      </c>
      <c r="J377" s="5"/>
      <c r="K377" s="5"/>
      <c r="L377" s="5"/>
      <c r="M377" s="5"/>
      <c r="N377" s="5"/>
    </row>
    <row r="378" spans="1:14" s="3" customFormat="1" ht="15">
      <c r="A378" s="17"/>
      <c r="B378" s="17"/>
      <c r="C378" s="17">
        <v>4210</v>
      </c>
      <c r="D378" s="30" t="s">
        <v>15</v>
      </c>
      <c r="E378" s="10"/>
      <c r="F378" s="10">
        <v>8729</v>
      </c>
      <c r="G378" s="10"/>
      <c r="H378" s="12"/>
      <c r="I378" s="12">
        <f>F378+G378-H378</f>
        <v>8729</v>
      </c>
      <c r="J378" s="5"/>
      <c r="K378" s="5"/>
      <c r="L378" s="5"/>
      <c r="M378" s="5"/>
      <c r="N378" s="5"/>
    </row>
    <row r="379" spans="1:14" s="3" customFormat="1" ht="15">
      <c r="A379" s="17"/>
      <c r="B379" s="17"/>
      <c r="C379" s="17">
        <v>4300</v>
      </c>
      <c r="D379" s="30" t="s">
        <v>16</v>
      </c>
      <c r="E379" s="10"/>
      <c r="F379" s="10">
        <v>26177</v>
      </c>
      <c r="G379" s="10">
        <v>9000</v>
      </c>
      <c r="H379" s="12"/>
      <c r="I379" s="12">
        <f>F379+G379--H379</f>
        <v>35177</v>
      </c>
      <c r="J379" s="5"/>
      <c r="K379" s="5"/>
      <c r="L379" s="5"/>
      <c r="M379" s="5"/>
      <c r="N379" s="5"/>
    </row>
    <row r="380" spans="1:14" s="3" customFormat="1" ht="15.75">
      <c r="A380" s="31">
        <v>926</v>
      </c>
      <c r="B380" s="23"/>
      <c r="C380" s="23"/>
      <c r="D380" s="31" t="s">
        <v>77</v>
      </c>
      <c r="E380" s="11"/>
      <c r="F380" s="11">
        <f>F381</f>
        <v>44040</v>
      </c>
      <c r="G380" s="11">
        <f>G381</f>
        <v>0</v>
      </c>
      <c r="H380" s="11">
        <f>H381</f>
        <v>0</v>
      </c>
      <c r="I380" s="11">
        <f>I381</f>
        <v>44040</v>
      </c>
      <c r="J380" s="5"/>
      <c r="K380" s="5"/>
      <c r="L380" s="5"/>
      <c r="M380" s="5"/>
      <c r="N380" s="5"/>
    </row>
    <row r="381" spans="1:14" s="47" customFormat="1" ht="15.75">
      <c r="A381" s="48"/>
      <c r="B381" s="48">
        <v>92695</v>
      </c>
      <c r="C381" s="48"/>
      <c r="D381" s="29" t="s">
        <v>11</v>
      </c>
      <c r="E381" s="41"/>
      <c r="F381" s="41">
        <f>F382+F383+F384+F385</f>
        <v>44040</v>
      </c>
      <c r="G381" s="41">
        <f>G382+G383+G384+G385</f>
        <v>0</v>
      </c>
      <c r="H381" s="39">
        <f>H382+H383+H384+H385</f>
        <v>0</v>
      </c>
      <c r="I381" s="39">
        <f>I382+I383+I384+I385</f>
        <v>44040</v>
      </c>
      <c r="J381" s="49"/>
      <c r="K381" s="49"/>
      <c r="L381" s="49"/>
      <c r="M381" s="49"/>
      <c r="N381" s="49"/>
    </row>
    <row r="382" spans="1:14" s="3" customFormat="1" ht="15">
      <c r="A382" s="30"/>
      <c r="B382" s="30"/>
      <c r="C382" s="17">
        <v>4210</v>
      </c>
      <c r="D382" s="30" t="s">
        <v>15</v>
      </c>
      <c r="E382" s="10"/>
      <c r="F382" s="10">
        <v>11300</v>
      </c>
      <c r="G382" s="10"/>
      <c r="H382" s="12"/>
      <c r="I382" s="12">
        <f>F382+G382-H382</f>
        <v>11300</v>
      </c>
      <c r="J382" s="5"/>
      <c r="K382" s="5"/>
      <c r="L382" s="5"/>
      <c r="M382" s="5"/>
      <c r="N382" s="5"/>
    </row>
    <row r="383" spans="1:14" s="3" customFormat="1" ht="15">
      <c r="A383" s="30"/>
      <c r="B383" s="30"/>
      <c r="C383" s="17">
        <v>4300</v>
      </c>
      <c r="D383" s="30" t="s">
        <v>16</v>
      </c>
      <c r="E383" s="10"/>
      <c r="F383" s="10">
        <v>1120</v>
      </c>
      <c r="G383" s="10"/>
      <c r="H383" s="12"/>
      <c r="I383" s="12">
        <f>F383+G383-H383</f>
        <v>1120</v>
      </c>
      <c r="J383" s="5"/>
      <c r="K383" s="5"/>
      <c r="L383" s="5"/>
      <c r="M383" s="5"/>
      <c r="N383" s="5"/>
    </row>
    <row r="384" spans="1:14" s="3" customFormat="1" ht="15">
      <c r="A384" s="69"/>
      <c r="B384" s="30"/>
      <c r="C384" s="17">
        <v>4430</v>
      </c>
      <c r="D384" s="30" t="s">
        <v>27</v>
      </c>
      <c r="E384" s="10"/>
      <c r="F384" s="10">
        <v>1120</v>
      </c>
      <c r="G384" s="10"/>
      <c r="H384" s="12"/>
      <c r="I384" s="12">
        <f>F384+G384-H384</f>
        <v>1120</v>
      </c>
      <c r="J384" s="5"/>
      <c r="K384" s="5"/>
      <c r="L384" s="5"/>
      <c r="M384" s="5"/>
      <c r="N384" s="5"/>
    </row>
    <row r="385" spans="1:14" s="3" customFormat="1" ht="57">
      <c r="A385" s="30"/>
      <c r="B385" s="68"/>
      <c r="C385" s="17">
        <v>2830</v>
      </c>
      <c r="D385" s="63" t="s">
        <v>100</v>
      </c>
      <c r="E385" s="10"/>
      <c r="F385" s="10">
        <v>30500</v>
      </c>
      <c r="G385" s="10"/>
      <c r="H385" s="12"/>
      <c r="I385" s="12">
        <f>F385+G385-H385</f>
        <v>30500</v>
      </c>
      <c r="J385" s="5"/>
      <c r="K385" s="5"/>
      <c r="L385" s="5"/>
      <c r="M385" s="5"/>
      <c r="N385" s="5"/>
    </row>
    <row r="386" spans="1:14" s="3" customFormat="1" ht="15.75">
      <c r="A386" s="35"/>
      <c r="B386" s="35"/>
      <c r="C386" s="36"/>
      <c r="D386" s="24" t="s">
        <v>108</v>
      </c>
      <c r="E386" s="11"/>
      <c r="F386" s="11">
        <f>F11+F26+F30+F39+F52+F89+F114+F138+F144+F149+F155+F260+F275+F315+F341+F363+F380</f>
        <v>29065395</v>
      </c>
      <c r="G386" s="11">
        <f>G11+G26+G30+G39+G52+G89+G114+G138+G144+G149+G155+G260+G275+G315+G341+G363+G380</f>
        <v>1859885</v>
      </c>
      <c r="H386" s="11">
        <f>H11++H26+H30+H39+H52+H89+H114+H138+H144+H149+H155+H260+H275+H315+H341+H363+H380</f>
        <v>2099930</v>
      </c>
      <c r="I386" s="11">
        <f>I11+I26+I30+I39+I52+I89+I114+I138+I144+I149+I155+I260+I275+I315+I341+I363+I380</f>
        <v>28825350</v>
      </c>
      <c r="J386" s="5"/>
      <c r="K386" s="5"/>
      <c r="L386" s="5"/>
      <c r="M386" s="5"/>
      <c r="N386" s="5"/>
    </row>
    <row r="387" spans="1:14" s="47" customFormat="1" ht="12.75">
      <c r="A387" s="51"/>
      <c r="B387" s="51"/>
      <c r="C387" s="52"/>
      <c r="D387" s="53" t="s">
        <v>122</v>
      </c>
      <c r="E387" s="54"/>
      <c r="F387" s="77">
        <f>F386</f>
        <v>29065395</v>
      </c>
      <c r="G387" s="77">
        <f>G386</f>
        <v>1859885</v>
      </c>
      <c r="H387" s="77">
        <f>H386</f>
        <v>2099930</v>
      </c>
      <c r="I387" s="77">
        <f>I389+I395</f>
        <v>28825350</v>
      </c>
      <c r="J387" s="49"/>
      <c r="K387" s="49"/>
      <c r="L387" s="49"/>
      <c r="M387" s="49"/>
      <c r="N387" s="49"/>
    </row>
    <row r="388" spans="1:14" s="3" customFormat="1" ht="12.75">
      <c r="A388" s="15"/>
      <c r="B388" s="15"/>
      <c r="C388" s="15"/>
      <c r="D388" s="38" t="s">
        <v>123</v>
      </c>
      <c r="E388" s="13"/>
      <c r="F388" s="13"/>
      <c r="G388" s="15"/>
      <c r="H388" s="2"/>
      <c r="I388" s="2"/>
      <c r="J388" s="5"/>
      <c r="K388" s="5"/>
      <c r="L388" s="5"/>
      <c r="M388" s="5"/>
      <c r="N388" s="5"/>
    </row>
    <row r="389" spans="1:14" s="47" customFormat="1" ht="12.75">
      <c r="A389" s="51"/>
      <c r="B389" s="51"/>
      <c r="C389" s="52"/>
      <c r="D389" s="53" t="s">
        <v>124</v>
      </c>
      <c r="E389" s="54"/>
      <c r="F389" s="54">
        <v>18882725</v>
      </c>
      <c r="G389" s="54">
        <v>325946</v>
      </c>
      <c r="H389" s="77">
        <v>11950</v>
      </c>
      <c r="I389" s="77">
        <f>F389+G389-H389</f>
        <v>19196721</v>
      </c>
      <c r="J389" s="49"/>
      <c r="K389" s="49"/>
      <c r="L389" s="49"/>
      <c r="M389" s="49"/>
      <c r="N389" s="49"/>
    </row>
    <row r="390" spans="1:14" s="3" customFormat="1" ht="12.75">
      <c r="A390" s="15"/>
      <c r="B390" s="15"/>
      <c r="C390" s="37"/>
      <c r="D390" s="38" t="s">
        <v>125</v>
      </c>
      <c r="E390" s="13"/>
      <c r="F390" s="13"/>
      <c r="G390" s="13"/>
      <c r="H390" s="78"/>
      <c r="I390" s="78"/>
      <c r="J390" s="5"/>
      <c r="K390" s="5"/>
      <c r="L390" s="5"/>
      <c r="M390" s="5"/>
      <c r="N390" s="5"/>
    </row>
    <row r="391" spans="1:14" s="3" customFormat="1" ht="12.75">
      <c r="A391" s="15"/>
      <c r="B391" s="15"/>
      <c r="C391" s="37"/>
      <c r="D391" s="38" t="s">
        <v>126</v>
      </c>
      <c r="E391" s="13"/>
      <c r="F391" s="13">
        <v>9177664</v>
      </c>
      <c r="G391" s="13">
        <v>4925</v>
      </c>
      <c r="H391" s="78">
        <v>350</v>
      </c>
      <c r="I391" s="78">
        <f aca="true" t="shared" si="9" ref="I391:I396">F391+G391-H391</f>
        <v>9182239</v>
      </c>
      <c r="J391" s="5"/>
      <c r="K391" s="5"/>
      <c r="L391" s="5"/>
      <c r="M391" s="5"/>
      <c r="N391" s="5"/>
    </row>
    <row r="392" spans="1:14" s="3" customFormat="1" ht="12.75">
      <c r="A392" s="15"/>
      <c r="B392" s="15"/>
      <c r="C392" s="37"/>
      <c r="D392" s="38" t="s">
        <v>127</v>
      </c>
      <c r="E392" s="13"/>
      <c r="F392" s="13">
        <v>394560</v>
      </c>
      <c r="G392" s="13">
        <v>19997</v>
      </c>
      <c r="H392" s="78"/>
      <c r="I392" s="78">
        <f t="shared" si="9"/>
        <v>414557</v>
      </c>
      <c r="J392" s="5"/>
      <c r="K392" s="5"/>
      <c r="L392" s="5"/>
      <c r="M392" s="5"/>
      <c r="N392" s="5"/>
    </row>
    <row r="393" spans="1:14" s="3" customFormat="1" ht="12.75">
      <c r="A393" s="15"/>
      <c r="B393" s="15"/>
      <c r="C393" s="37"/>
      <c r="D393" s="38" t="s">
        <v>128</v>
      </c>
      <c r="E393" s="13"/>
      <c r="F393" s="13">
        <v>376000</v>
      </c>
      <c r="G393" s="13"/>
      <c r="H393" s="78">
        <v>0</v>
      </c>
      <c r="I393" s="78">
        <f t="shared" si="9"/>
        <v>376000</v>
      </c>
      <c r="J393" s="5"/>
      <c r="K393" s="5"/>
      <c r="L393" s="5"/>
      <c r="M393" s="5"/>
      <c r="N393" s="5"/>
    </row>
    <row r="394" spans="1:14" s="3" customFormat="1" ht="14.25" customHeight="1">
      <c r="A394" s="15"/>
      <c r="B394" s="15"/>
      <c r="C394" s="37"/>
      <c r="D394" s="38" t="s">
        <v>129</v>
      </c>
      <c r="E394" s="14"/>
      <c r="F394" s="14">
        <v>158451</v>
      </c>
      <c r="G394" s="13"/>
      <c r="H394" s="78"/>
      <c r="I394" s="78">
        <f t="shared" si="9"/>
        <v>158451</v>
      </c>
      <c r="J394" s="5"/>
      <c r="K394" s="5"/>
      <c r="L394" s="5"/>
      <c r="M394" s="5"/>
      <c r="N394" s="5"/>
    </row>
    <row r="395" spans="1:14" s="47" customFormat="1" ht="13.5" customHeight="1">
      <c r="A395" s="51"/>
      <c r="B395" s="51"/>
      <c r="C395" s="52"/>
      <c r="D395" s="53" t="s">
        <v>130</v>
      </c>
      <c r="E395" s="54"/>
      <c r="F395" s="54">
        <v>10182670</v>
      </c>
      <c r="G395" s="54">
        <v>1523939</v>
      </c>
      <c r="H395" s="54">
        <v>2077980</v>
      </c>
      <c r="I395" s="54">
        <f t="shared" si="9"/>
        <v>9628629</v>
      </c>
      <c r="J395" s="49"/>
      <c r="K395" s="49"/>
      <c r="L395" s="49"/>
      <c r="M395" s="49"/>
      <c r="N395" s="49"/>
    </row>
    <row r="396" spans="1:14" s="3" customFormat="1" ht="12.75">
      <c r="A396" s="15"/>
      <c r="B396" s="15"/>
      <c r="C396" s="37"/>
      <c r="D396" s="38" t="s">
        <v>132</v>
      </c>
      <c r="E396" s="13"/>
      <c r="F396" s="13">
        <v>10182670</v>
      </c>
      <c r="G396" s="13">
        <v>1523939</v>
      </c>
      <c r="H396" s="78">
        <v>2077980</v>
      </c>
      <c r="I396" s="78">
        <f t="shared" si="9"/>
        <v>9628629</v>
      </c>
      <c r="J396" s="5"/>
      <c r="K396" s="5"/>
      <c r="L396" s="5"/>
      <c r="M396" s="5"/>
      <c r="N396" s="5"/>
    </row>
    <row r="397" spans="1:14" s="3" customFormat="1" ht="12.75">
      <c r="A397" s="15"/>
      <c r="B397" s="15"/>
      <c r="C397" s="15"/>
      <c r="D397" s="38" t="s">
        <v>133</v>
      </c>
      <c r="E397" s="13"/>
      <c r="F397" s="13">
        <v>0</v>
      </c>
      <c r="G397" s="13">
        <v>0</v>
      </c>
      <c r="H397" s="78">
        <v>0</v>
      </c>
      <c r="I397" s="78">
        <v>0</v>
      </c>
      <c r="J397" s="5"/>
      <c r="K397" s="5"/>
      <c r="L397" s="5"/>
      <c r="M397" s="5"/>
      <c r="N397" s="5"/>
    </row>
    <row r="398" spans="1:14" s="3" customFormat="1" ht="12.75">
      <c r="A398" s="15"/>
      <c r="B398" s="15"/>
      <c r="C398" s="15"/>
      <c r="D398" s="38"/>
      <c r="E398" s="13"/>
      <c r="F398" s="13"/>
      <c r="G398" s="15"/>
      <c r="H398" s="2"/>
      <c r="I398" s="2"/>
      <c r="J398" s="5"/>
      <c r="K398" s="5"/>
      <c r="L398" s="5"/>
      <c r="M398" s="5"/>
      <c r="N398" s="5"/>
    </row>
    <row r="399" spans="1:14" s="3" customFormat="1" ht="12.75">
      <c r="A399" s="15"/>
      <c r="B399" s="15"/>
      <c r="C399" s="15"/>
      <c r="D399" s="38"/>
      <c r="E399" s="13"/>
      <c r="F399" s="13"/>
      <c r="G399" s="16"/>
      <c r="H399" s="62"/>
      <c r="I399" s="62"/>
      <c r="J399" s="5"/>
      <c r="K399" s="5"/>
      <c r="L399" s="5"/>
      <c r="M399" s="5"/>
      <c r="N399" s="5"/>
    </row>
    <row r="400" spans="1:14" s="3" customFormat="1" ht="12.75">
      <c r="A400" s="15"/>
      <c r="B400" s="15"/>
      <c r="C400" s="15"/>
      <c r="D400" s="38"/>
      <c r="E400" s="13"/>
      <c r="F400" s="13"/>
      <c r="G400" s="16"/>
      <c r="H400" s="62"/>
      <c r="I400" s="62"/>
      <c r="J400" s="5"/>
      <c r="K400" s="5"/>
      <c r="L400" s="5"/>
      <c r="M400" s="5"/>
      <c r="N400" s="5"/>
    </row>
    <row r="401" spans="1:14" s="3" customFormat="1" ht="12.75">
      <c r="A401" s="15"/>
      <c r="B401" s="15"/>
      <c r="C401" s="15"/>
      <c r="D401" s="38"/>
      <c r="E401" s="13"/>
      <c r="F401" s="13"/>
      <c r="G401" s="16"/>
      <c r="H401" s="62"/>
      <c r="I401" s="62"/>
      <c r="J401" s="5"/>
      <c r="K401" s="5"/>
      <c r="L401" s="5"/>
      <c r="M401" s="5"/>
      <c r="N401" s="5"/>
    </row>
    <row r="402" spans="1:14" s="3" customFormat="1" ht="12.75">
      <c r="A402" s="15"/>
      <c r="B402" s="15"/>
      <c r="C402" s="15"/>
      <c r="D402" s="15"/>
      <c r="E402" s="13"/>
      <c r="F402" s="13"/>
      <c r="G402" s="16"/>
      <c r="H402" s="62"/>
      <c r="I402" s="62"/>
      <c r="J402" s="5"/>
      <c r="K402" s="5"/>
      <c r="L402" s="5"/>
      <c r="M402" s="5"/>
      <c r="N402" s="5"/>
    </row>
    <row r="403" spans="1:14" s="3" customFormat="1" ht="12.75">
      <c r="A403" s="15"/>
      <c r="B403" s="15"/>
      <c r="C403" s="15"/>
      <c r="D403" s="15"/>
      <c r="E403" s="15"/>
      <c r="F403" s="15"/>
      <c r="G403" s="16"/>
      <c r="H403" s="62"/>
      <c r="I403" s="62"/>
      <c r="J403" s="5"/>
      <c r="K403" s="5"/>
      <c r="L403" s="5"/>
      <c r="M403" s="5"/>
      <c r="N403" s="5"/>
    </row>
    <row r="404" spans="1:14" s="3" customFormat="1" ht="12.75">
      <c r="A404" s="15"/>
      <c r="B404" s="15"/>
      <c r="C404" s="15"/>
      <c r="D404" s="15"/>
      <c r="E404" s="15"/>
      <c r="F404" s="15"/>
      <c r="G404" s="16"/>
      <c r="H404" s="62"/>
      <c r="I404" s="62"/>
      <c r="J404" s="5"/>
      <c r="K404" s="5"/>
      <c r="L404" s="5"/>
      <c r="M404" s="5"/>
      <c r="N404" s="5"/>
    </row>
    <row r="405" spans="1:14" s="3" customFormat="1" ht="12.75">
      <c r="A405" s="15"/>
      <c r="B405" s="15"/>
      <c r="C405" s="15"/>
      <c r="D405" s="15"/>
      <c r="E405" s="15"/>
      <c r="F405" s="15"/>
      <c r="G405" s="16"/>
      <c r="H405" s="62"/>
      <c r="I405" s="62"/>
      <c r="J405" s="5"/>
      <c r="K405" s="5"/>
      <c r="L405" s="5"/>
      <c r="M405" s="5"/>
      <c r="N405" s="5"/>
    </row>
    <row r="406" spans="1:14" s="3" customFormat="1" ht="12.75">
      <c r="A406" s="15"/>
      <c r="B406" s="15"/>
      <c r="C406" s="15"/>
      <c r="D406" s="15"/>
      <c r="E406" s="15"/>
      <c r="F406" s="15"/>
      <c r="G406" s="16"/>
      <c r="H406" s="62"/>
      <c r="I406" s="62"/>
      <c r="J406" s="5"/>
      <c r="K406" s="5"/>
      <c r="L406" s="5"/>
      <c r="M406" s="5"/>
      <c r="N406" s="5"/>
    </row>
    <row r="407" spans="1:14" s="3" customFormat="1" ht="12.75">
      <c r="A407" s="15"/>
      <c r="B407" s="15"/>
      <c r="C407" s="15"/>
      <c r="D407" s="15"/>
      <c r="E407" s="15"/>
      <c r="F407" s="15"/>
      <c r="G407" s="16"/>
      <c r="H407" s="62"/>
      <c r="I407" s="62"/>
      <c r="J407" s="5"/>
      <c r="K407" s="5"/>
      <c r="L407" s="5"/>
      <c r="M407" s="5"/>
      <c r="N407" s="5"/>
    </row>
    <row r="408" spans="1:14" s="3" customFormat="1" ht="12.75">
      <c r="A408" s="15"/>
      <c r="B408" s="15"/>
      <c r="C408" s="15"/>
      <c r="D408" s="15"/>
      <c r="E408" s="15"/>
      <c r="F408" s="15"/>
      <c r="G408" s="16"/>
      <c r="H408" s="62"/>
      <c r="I408" s="62"/>
      <c r="J408" s="5"/>
      <c r="K408" s="5"/>
      <c r="L408" s="5"/>
      <c r="M408" s="5"/>
      <c r="N408" s="5"/>
    </row>
    <row r="409" spans="1:14" s="3" customFormat="1" ht="12.75">
      <c r="A409" s="15"/>
      <c r="B409" s="15"/>
      <c r="C409" s="15"/>
      <c r="D409" s="15"/>
      <c r="E409" s="15"/>
      <c r="F409" s="15"/>
      <c r="G409" s="16"/>
      <c r="H409" s="62"/>
      <c r="I409" s="62"/>
      <c r="J409" s="5"/>
      <c r="K409" s="5"/>
      <c r="L409" s="5"/>
      <c r="M409" s="5"/>
      <c r="N409" s="5"/>
    </row>
    <row r="410" spans="1:14" s="3" customFormat="1" ht="12.75">
      <c r="A410" s="15"/>
      <c r="B410" s="15"/>
      <c r="C410" s="15"/>
      <c r="D410" s="15"/>
      <c r="E410" s="15"/>
      <c r="F410" s="15"/>
      <c r="G410" s="16"/>
      <c r="H410" s="62"/>
      <c r="I410" s="62"/>
      <c r="J410" s="5"/>
      <c r="K410" s="5"/>
      <c r="L410" s="5"/>
      <c r="M410" s="5"/>
      <c r="N410" s="5"/>
    </row>
    <row r="411" spans="1:14" s="3" customFormat="1" ht="12.75">
      <c r="A411" s="15"/>
      <c r="B411" s="15"/>
      <c r="C411" s="15"/>
      <c r="D411" s="15"/>
      <c r="E411" s="15"/>
      <c r="F411" s="15"/>
      <c r="G411" s="16"/>
      <c r="H411" s="62"/>
      <c r="I411" s="62"/>
      <c r="J411" s="5"/>
      <c r="K411" s="5"/>
      <c r="L411" s="5"/>
      <c r="M411" s="5"/>
      <c r="N411" s="5"/>
    </row>
    <row r="412" spans="1:14" s="3" customFormat="1" ht="12.75">
      <c r="A412" s="15"/>
      <c r="B412" s="15"/>
      <c r="C412" s="15"/>
      <c r="D412" s="15"/>
      <c r="E412" s="15"/>
      <c r="F412" s="15"/>
      <c r="G412" s="16"/>
      <c r="H412" s="62"/>
      <c r="I412" s="62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 s="16"/>
      <c r="H413" s="62"/>
      <c r="I413" s="62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 s="16"/>
      <c r="H414" s="62"/>
      <c r="I414" s="62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 s="16"/>
      <c r="H415" s="62"/>
      <c r="I415" s="62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 s="16"/>
      <c r="H416" s="62"/>
      <c r="I416" s="62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 s="16"/>
      <c r="H417" s="62"/>
      <c r="I417" s="62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 s="16"/>
      <c r="H418" s="62"/>
      <c r="I418" s="62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 s="16"/>
      <c r="H419" s="62"/>
      <c r="I419" s="62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 s="16"/>
      <c r="H420" s="62"/>
      <c r="I420" s="62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 s="16"/>
      <c r="H421" s="62"/>
      <c r="I421" s="62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 s="16"/>
      <c r="H422" s="62"/>
      <c r="I422" s="62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1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8:13" ht="12.75">
      <c r="H740" s="62"/>
      <c r="I740" s="62"/>
      <c r="J740" s="5"/>
      <c r="K740" s="5"/>
      <c r="L740" s="5"/>
      <c r="M740" s="5"/>
    </row>
    <row r="741" spans="8:13" ht="12.75">
      <c r="H741" s="62"/>
      <c r="I741" s="62"/>
      <c r="J741" s="5"/>
      <c r="K741" s="5"/>
      <c r="L741" s="5"/>
      <c r="M741" s="5"/>
    </row>
    <row r="742" spans="8:13" ht="12.75">
      <c r="H742" s="62"/>
      <c r="I742" s="62"/>
      <c r="J742" s="5"/>
      <c r="K742" s="5"/>
      <c r="L742" s="5"/>
      <c r="M742" s="5"/>
    </row>
    <row r="743" spans="8:13" ht="12.75">
      <c r="H743" s="62"/>
      <c r="I743" s="62"/>
      <c r="J743" s="5"/>
      <c r="K743" s="5"/>
      <c r="L743" s="5"/>
      <c r="M743" s="5"/>
    </row>
    <row r="744" spans="8:13" ht="12.75">
      <c r="H744" s="62"/>
      <c r="I744" s="62"/>
      <c r="J744" s="5"/>
      <c r="K744" s="5"/>
      <c r="L744" s="5"/>
      <c r="M744" s="5"/>
    </row>
    <row r="745" spans="8:13" ht="12.75">
      <c r="H745" s="62"/>
      <c r="I745" s="62"/>
      <c r="J745" s="5"/>
      <c r="K745" s="5"/>
      <c r="L745" s="5"/>
      <c r="M745" s="5"/>
    </row>
    <row r="746" spans="8:13" ht="12.75">
      <c r="H746" s="62"/>
      <c r="I746" s="62"/>
      <c r="J746" s="5"/>
      <c r="K746" s="5"/>
      <c r="L746" s="5"/>
      <c r="M746" s="5"/>
    </row>
    <row r="747" spans="8:13" ht="12.75">
      <c r="H747" s="62"/>
      <c r="I747" s="62"/>
      <c r="J747" s="5"/>
      <c r="K747" s="5"/>
      <c r="L747" s="5"/>
      <c r="M747" s="5"/>
    </row>
    <row r="748" spans="8:13" ht="12.75">
      <c r="H748" s="62"/>
      <c r="I748" s="62"/>
      <c r="J748" s="5"/>
      <c r="K748" s="5"/>
      <c r="L748" s="5"/>
      <c r="M748" s="5"/>
    </row>
    <row r="749" spans="8:13" ht="12.75">
      <c r="H749" s="62"/>
      <c r="I749" s="62"/>
      <c r="J749" s="5"/>
      <c r="K749" s="5"/>
      <c r="L749" s="5"/>
      <c r="M749" s="5"/>
    </row>
    <row r="750" spans="8:13" ht="12.75">
      <c r="H750" s="62"/>
      <c r="I750" s="62"/>
      <c r="J750" s="5"/>
      <c r="K750" s="5"/>
      <c r="L750" s="5"/>
      <c r="M750" s="5"/>
    </row>
    <row r="751" spans="8:13" ht="12.75">
      <c r="H751" s="62"/>
      <c r="I751" s="62"/>
      <c r="J751" s="5"/>
      <c r="K751" s="5"/>
      <c r="L751" s="5"/>
      <c r="M751" s="5"/>
    </row>
    <row r="752" spans="8:13" ht="12.75">
      <c r="H752" s="62"/>
      <c r="I752" s="62"/>
      <c r="J752" s="5"/>
      <c r="K752" s="5"/>
      <c r="L752" s="5"/>
      <c r="M752" s="5"/>
    </row>
    <row r="753" spans="8:13" ht="12.75">
      <c r="H753" s="62"/>
      <c r="I753" s="62"/>
      <c r="J753" s="5"/>
      <c r="K753" s="5"/>
      <c r="L753" s="5"/>
      <c r="M753" s="5"/>
    </row>
    <row r="754" spans="8:13" ht="12.75">
      <c r="H754" s="62"/>
      <c r="I754" s="62"/>
      <c r="J754" s="5"/>
      <c r="K754" s="5"/>
      <c r="L754" s="5"/>
      <c r="M754" s="5"/>
    </row>
    <row r="755" spans="8:13" ht="12.75">
      <c r="H755" s="62"/>
      <c r="I755" s="62"/>
      <c r="J755" s="5"/>
      <c r="K755" s="5"/>
      <c r="L755" s="5"/>
      <c r="M755" s="5"/>
    </row>
    <row r="756" spans="8:13" ht="12.75">
      <c r="H756" s="62"/>
      <c r="I756" s="62"/>
      <c r="J756" s="5"/>
      <c r="K756" s="5"/>
      <c r="L756" s="5"/>
      <c r="M756" s="5"/>
    </row>
    <row r="757" spans="8:13" ht="12.75">
      <c r="H757" s="62"/>
      <c r="I757" s="62"/>
      <c r="J757" s="5"/>
      <c r="K757" s="5"/>
      <c r="L757" s="5"/>
      <c r="M757" s="5"/>
    </row>
    <row r="758" spans="8:13" ht="12.75">
      <c r="H758" s="62"/>
      <c r="I758" s="62"/>
      <c r="J758" s="5"/>
      <c r="K758" s="5"/>
      <c r="L758" s="5"/>
      <c r="M758" s="5"/>
    </row>
    <row r="759" spans="8:13" ht="12.75">
      <c r="H759" s="62"/>
      <c r="I759" s="62"/>
      <c r="J759" s="5"/>
      <c r="K759" s="5"/>
      <c r="L759" s="5"/>
      <c r="M759" s="5"/>
    </row>
    <row r="760" spans="8:13" ht="12.75">
      <c r="H760" s="62"/>
      <c r="I760" s="62"/>
      <c r="J760" s="5"/>
      <c r="K760" s="5"/>
      <c r="L760" s="5"/>
      <c r="M760" s="5"/>
    </row>
    <row r="761" spans="8:13" ht="12.75">
      <c r="H761" s="62"/>
      <c r="I761" s="62"/>
      <c r="J761" s="5"/>
      <c r="K761" s="5"/>
      <c r="L761" s="5"/>
      <c r="M761" s="5"/>
    </row>
    <row r="762" spans="8:13" ht="12.75">
      <c r="H762" s="62"/>
      <c r="I762" s="62"/>
      <c r="J762" s="5"/>
      <c r="K762" s="5"/>
      <c r="L762" s="5"/>
      <c r="M762" s="5"/>
    </row>
    <row r="763" spans="8:13" ht="12.75">
      <c r="H763" s="62"/>
      <c r="I763" s="62"/>
      <c r="J763" s="5"/>
      <c r="K763" s="5"/>
      <c r="L763" s="5"/>
      <c r="M763" s="5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2006-09-20T10:28:19Z</cp:lastPrinted>
  <dcterms:created xsi:type="dcterms:W3CDTF">2003-10-01T12:36:52Z</dcterms:created>
  <dcterms:modified xsi:type="dcterms:W3CDTF">2006-09-20T10:29:04Z</dcterms:modified>
  <cp:category/>
  <cp:version/>
  <cp:contentType/>
  <cp:contentStatus/>
</cp:coreProperties>
</file>