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14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3a" sheetId="15" r:id="rId15"/>
    <sheet name="18" sheetId="16" r:id="rId16"/>
    <sheet name="19" sheetId="17" r:id="rId17"/>
    <sheet name="15" sheetId="18" r:id="rId18"/>
    <sheet name="16" sheetId="19" r:id="rId19"/>
  </sheets>
  <definedNames>
    <definedName name="_xlnm.Print_Area" localSheetId="5">'5'!$A$1:$E$43</definedName>
    <definedName name="_xlnm.Print_Area" localSheetId="6">'6'!$A$1:$K$103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19" authorId="0">
      <text>
        <r>
          <rPr>
            <sz val="10"/>
            <rFont val="Arial CE"/>
            <family val="0"/>
          </rPr>
          <t xml:space="preserve">HJaroszewska:
</t>
        </r>
      </text>
    </comment>
  </commentList>
</comments>
</file>

<file path=xl/sharedStrings.xml><?xml version="1.0" encoding="utf-8"?>
<sst xmlns="http://schemas.openxmlformats.org/spreadsheetml/2006/main" count="1676" uniqueCount="1511">
  <si>
    <t>1.</t>
  </si>
  <si>
    <t>x</t>
  </si>
  <si>
    <t>2.</t>
  </si>
  <si>
    <t>x</t>
  </si>
  <si>
    <t>III.</t>
  </si>
  <si>
    <t>Rachunki dochodów własnych jednostek budżetowych</t>
  </si>
  <si>
    <t>x</t>
  </si>
  <si>
    <t>x</t>
  </si>
  <si>
    <t>x</t>
  </si>
  <si>
    <t>z tego:</t>
  </si>
  <si>
    <t>1.</t>
  </si>
  <si>
    <t>x</t>
  </si>
  <si>
    <t>x</t>
  </si>
  <si>
    <t>x</t>
  </si>
  <si>
    <t>2.</t>
  </si>
  <si>
    <t>x</t>
  </si>
  <si>
    <t>x</t>
  </si>
  <si>
    <t>x</t>
  </si>
  <si>
    <t>3.</t>
  </si>
  <si>
    <t>x</t>
  </si>
  <si>
    <t>x</t>
  </si>
  <si>
    <t>x</t>
  </si>
  <si>
    <t>4.</t>
  </si>
  <si>
    <t>x</t>
  </si>
  <si>
    <t>x</t>
  </si>
  <si>
    <t>x</t>
  </si>
  <si>
    <t>Ogółem</t>
  </si>
  <si>
    <t>Przewodniczący Rady Gminy</t>
  </si>
  <si>
    <t>W odniesieniu do rachunku dochodów własnych jednostek budżetowych:</t>
  </si>
  <si>
    <r>
      <rPr>
        <sz val="10"/>
        <rFont val="Arial CE"/>
        <family val="0"/>
      </rPr>
      <t>Jerzy Czapliński</t>
    </r>
  </si>
  <si>
    <t>* dochody</t>
  </si>
  <si>
    <t>4610</t>
  </si>
  <si>
    <t>** stan środków pieniężnych</t>
  </si>
  <si>
    <t>*** źródła dochodów wskazanych przez radę</t>
  </si>
  <si>
    <t>Dotacje podmiotowe* w 2009 r.</t>
  </si>
  <si>
    <t>w złotych</t>
  </si>
  <si>
    <r>
      <rPr>
        <b/>
        <sz val="10"/>
        <rFont val="Arial CE"/>
        <family val="2"/>
      </rPr>
      <t>Lp.</t>
    </r>
  </si>
  <si>
    <t>Dział</t>
  </si>
  <si>
    <t>Rozdział</t>
  </si>
  <si>
    <t>§**</t>
  </si>
  <si>
    <t>Nazwa instytucji</t>
  </si>
  <si>
    <t>Kwota dotacji</t>
  </si>
  <si>
    <t>Gminny Ośrodek Kultury</t>
  </si>
  <si>
    <t>Biblioteki</t>
  </si>
  <si>
    <t>Ogółem</t>
  </si>
  <si>
    <r>
      <rPr>
        <i/>
        <sz val="10"/>
        <rFont val="Arial CE"/>
        <family val="0"/>
      </rPr>
      <t>*) - mogą dotyczyć przedszkoli samorządowych (art. 80 ust. 4 i art. 90 ust. 4 ustawy o systemie oświaty w związku z art. 106 ust. 2 pkt 2 i art. 184 ust. 1 pkt 14 ustawy o finansach publicznych)</t>
    </r>
  </si>
  <si>
    <r>
      <rPr>
        <i/>
        <sz val="10"/>
        <rFont val="Arial CE"/>
        <family val="0"/>
      </rPr>
      <t>**) - kol. 4 do wykorzystania fakultatywnego</t>
    </r>
  </si>
  <si>
    <t>Przewodniczący Rady Gminy</t>
  </si>
  <si>
    <r>
      <rPr>
        <sz val="10"/>
        <rFont val="Arial CE"/>
        <family val="0"/>
      </rPr>
      <t>Jerzy Czapliński</t>
    </r>
  </si>
  <si>
    <r>
      <rPr>
        <b/>
        <sz val="12"/>
        <rFont val="Arial CE"/>
        <family val="2"/>
      </rPr>
      <t>Dotacje celowe na zadania własne gminy realizowane przez podmioty należące
i nienależące do sektora finansów publicznych w 2009 r.</t>
    </r>
  </si>
  <si>
    <t>w złotych</t>
  </si>
  <si>
    <r>
      <rPr>
        <b/>
        <sz val="10"/>
        <rFont val="Arial CE"/>
        <family val="2"/>
      </rPr>
      <t>Lp.</t>
    </r>
  </si>
  <si>
    <t>Dział</t>
  </si>
  <si>
    <t>Rozdział</t>
  </si>
  <si>
    <t>§*</t>
  </si>
  <si>
    <t>Nazwa zadania</t>
  </si>
  <si>
    <t>Kwota dotacji</t>
  </si>
  <si>
    <r>
      <rPr>
        <sz val="12"/>
        <rFont val="Arial CE"/>
        <family val="2"/>
      </rPr>
      <t>Zadania z zakresu ochrony i promocji zdrowia: organizacja obozu profilaktyczno-terapeutycznego dla dzieci i młodzieży</t>
    </r>
  </si>
  <si>
    <t>Zadania z zakresu ochrony zabytków: ochrona i konserwacja zabytków</t>
  </si>
  <si>
    <t>Zadania z zakresu kultury i sportu: organizacja szkolenia i współzawodnictwa sportowego wśród dzieci i młodzieży w zakresie piłki nożnej</t>
  </si>
  <si>
    <t>Ogółem</t>
  </si>
  <si>
    <r>
      <rPr>
        <i/>
        <sz val="10"/>
        <rFont val="Arial CE"/>
        <family val="0"/>
      </rPr>
      <t>*) - kol. 4 do wykorzystania fakultatywnego</t>
    </r>
  </si>
  <si>
    <t>Przewodniczący Rady Gminy</t>
  </si>
  <si>
    <r>
      <rPr>
        <sz val="10"/>
        <rFont val="Arial CE"/>
        <family val="0"/>
      </rPr>
      <t>Jerzy Czapliński</t>
    </r>
  </si>
  <si>
    <t>Plan przychodów i wydatków Gminnego Funduszu</t>
  </si>
  <si>
    <t>Ochrony Środowiska i Gospodarki Wodnej</t>
  </si>
  <si>
    <t>w złotych</t>
  </si>
  <si>
    <r>
      <rPr>
        <b/>
        <sz val="10"/>
        <rFont val="Arial CE"/>
        <family val="2"/>
      </rPr>
      <t>Lp.</t>
    </r>
  </si>
  <si>
    <t>Wyszczególnienie</t>
  </si>
  <si>
    <t>Plan na 2009 r.</t>
  </si>
  <si>
    <t>I.</t>
  </si>
  <si>
    <t>Stan środków obrotowych na początek roku</t>
  </si>
  <si>
    <t>II.</t>
  </si>
  <si>
    <t>Remont drogi gminnej Lipinki ( P. Kardyś)</t>
  </si>
  <si>
    <t>Remont drogi gminnej Krotoszyny(poprzeczna)</t>
  </si>
  <si>
    <t>Remont drogi gminnej Wielka Tymawa (Olszak)</t>
  </si>
  <si>
    <t>URZĄD GMINY BISKUPIEC WFOS i GW</t>
  </si>
  <si>
    <t>Budowa kanalizacji sanitarnej w miejscowości Piotrowice w gminie Biskupiec</t>
  </si>
  <si>
    <t>Przychody</t>
  </si>
  <si>
    <t>1.</t>
  </si>
  <si>
    <t>§ 0830 - wpływy z usług</t>
  </si>
  <si>
    <t>2.</t>
  </si>
  <si>
    <t>3.</t>
  </si>
  <si>
    <t>III.</t>
  </si>
  <si>
    <t>Wydatki</t>
  </si>
  <si>
    <t>1.</t>
  </si>
  <si>
    <t>Wydatki bieżące</t>
  </si>
  <si>
    <t xml:space="preserve">§ 4210 - zakup materiałów i wyposażenia </t>
  </si>
  <si>
    <t>§ 4300 - zakup usług pozostałych</t>
  </si>
  <si>
    <t>2.</t>
  </si>
  <si>
    <t>Wydatki majątkowe</t>
  </si>
  <si>
    <t>IV.</t>
  </si>
  <si>
    <t>Stan środków obrotowych na koniec roku</t>
  </si>
  <si>
    <t>Przewodniczący Rady Gminy</t>
  </si>
  <si>
    <r>
      <rPr>
        <sz val="9"/>
        <rFont val="Arial CE"/>
        <family val="0"/>
      </rPr>
      <t>Jerzy Czapliński</t>
    </r>
  </si>
  <si>
    <r>
      <rPr>
        <b/>
        <sz val="14"/>
        <rFont val="Arial CE"/>
        <family val="2"/>
      </rPr>
      <t>Prognoza kwoty długu gminy Biskupiec na rok 2009 i lata następne</t>
    </r>
  </si>
  <si>
    <t>w złotych</t>
  </si>
  <si>
    <r>
      <rPr>
        <b/>
        <sz val="11"/>
        <rFont val="Arial CE"/>
        <family val="2"/>
      </rPr>
      <t>L.p.</t>
    </r>
  </si>
  <si>
    <t>Rodzaj zadłużenia</t>
  </si>
  <si>
    <t>Przewidywany stan na koniec roku</t>
  </si>
  <si>
    <t>1.</t>
  </si>
  <si>
    <t>Wyemitowane papiery wartościowe</t>
  </si>
  <si>
    <t>2.</t>
  </si>
  <si>
    <t>Kredyty</t>
  </si>
  <si>
    <t>3.</t>
  </si>
  <si>
    <t>Pożyczki</t>
  </si>
  <si>
    <t>4.</t>
  </si>
  <si>
    <t>Przyjęte depozyty</t>
  </si>
  <si>
    <t>5.</t>
  </si>
  <si>
    <t>Wymagalne zobowiązania:</t>
  </si>
  <si>
    <t>1) jednostek budżetowych,</t>
  </si>
  <si>
    <t>2) wynikające z:</t>
  </si>
  <si>
    <t>a) ustaw,</t>
  </si>
  <si>
    <t>b) orzeczeń sądu,</t>
  </si>
  <si>
    <t>c) udzielonych poręczeń i gwarancji,</t>
  </si>
  <si>
    <t>d) innych tytułów,</t>
  </si>
  <si>
    <t>6.</t>
  </si>
  <si>
    <t>Dochody ogółem</t>
  </si>
  <si>
    <t>7.</t>
  </si>
  <si>
    <t>Łączna kwota długu na koniec roku budżetowego</t>
  </si>
  <si>
    <t>8.</t>
  </si>
  <si>
    <t>Procentowy udział długu w dochodach</t>
  </si>
  <si>
    <t>Przewodniczący Rady Gminy</t>
  </si>
  <si>
    <r>
      <rPr>
        <sz val="10"/>
        <rFont val="Arial CE"/>
        <family val="0"/>
      </rPr>
      <t>Jerzy Czapliński</t>
    </r>
  </si>
  <si>
    <r>
      <rPr>
        <b/>
        <sz val="14"/>
        <rFont val="Arial CE"/>
        <family val="2"/>
      </rPr>
      <t>Prognozowana sytuacja finansowa gminy Biskupiec w latach spłaty długu</t>
    </r>
  </si>
  <si>
    <t>w złotych</t>
  </si>
  <si>
    <r>
      <rPr>
        <b/>
        <sz val="11"/>
        <rFont val="Arial CE"/>
        <family val="2"/>
      </rPr>
      <t>L.p.</t>
    </r>
  </si>
  <si>
    <t>Wyszczególnienie</t>
  </si>
  <si>
    <t>Plan na 2009 r.</t>
  </si>
  <si>
    <t>Lata spłaty kredytu/pożyczki</t>
  </si>
  <si>
    <t>I.</t>
  </si>
  <si>
    <t>Dochody ogółem:(A+B+C)</t>
  </si>
  <si>
    <t>A.</t>
  </si>
  <si>
    <t>Dochody własne, w tym:</t>
  </si>
  <si>
    <t>1.</t>
  </si>
  <si>
    <t>z opłat</t>
  </si>
  <si>
    <t>2.</t>
  </si>
  <si>
    <t>z majątku jednostki</t>
  </si>
  <si>
    <t>3.</t>
  </si>
  <si>
    <t>z udziału w podatkach</t>
  </si>
  <si>
    <t>Rozbudowa sieci wodociągowej z przyłączami w miejscowościach Podlasek,Osówko,Sędzice w gminie Biskupiec</t>
  </si>
  <si>
    <t xml:space="preserve"> Program Rozwoju  Obszarów Wiejskich 2007 - 2013</t>
  </si>
  <si>
    <t xml:space="preserve"> Podstawowe usługi dla gospodarki i ludności wiejskiej</t>
  </si>
  <si>
    <t>Podstawowe usługi dla  gospodarki i ludności wiejskiej</t>
  </si>
  <si>
    <t>Likwidacja barier architektonicznych w Ośrodku Zdrowia w Łąkorzu</t>
  </si>
  <si>
    <t>Budowa kanalizacji sanitarnej w miejscowości Słupnica w gminie Biskupiec</t>
  </si>
  <si>
    <t>Doposażenie OSP w Biskupcu w niezbędny samochód ratowniczo-gaśniczy</t>
  </si>
  <si>
    <t>B.</t>
  </si>
  <si>
    <t>Subwencje</t>
  </si>
  <si>
    <t>C.</t>
  </si>
  <si>
    <t>Dotacje celowe</t>
  </si>
  <si>
    <t>D.</t>
  </si>
  <si>
    <t>Środki pozyskane z innych źródeł</t>
  </si>
  <si>
    <t>II.</t>
  </si>
  <si>
    <t>Wydatki ogółem</t>
  </si>
  <si>
    <t>III.</t>
  </si>
  <si>
    <t>Spłata zobowiązań (A+B+C+D)</t>
  </si>
  <si>
    <t>A.</t>
  </si>
  <si>
    <t>Spłata zaciągniętych pożyczek, kredytów, w tym:</t>
  </si>
  <si>
    <t>1.</t>
  </si>
  <si>
    <t>spłata pożyczek, kredytów krajowych</t>
  </si>
  <si>
    <t>2.</t>
  </si>
  <si>
    <t>spłata pożyczek, kredytów zaciągniętych w związku ze środkami określonymi w umowie zawartej z podmiotem dysponującym z funduszami strukturalnymi lub F.S.U.E.</t>
  </si>
  <si>
    <t>3.</t>
  </si>
  <si>
    <t>odsetki</t>
  </si>
  <si>
    <t>B.</t>
  </si>
  <si>
    <t>Spłata przewidywanych pożyczek, kredytów, w tym:</t>
  </si>
  <si>
    <t>1.</t>
  </si>
  <si>
    <t>spłata pożyczek, kredytów krajowych</t>
  </si>
  <si>
    <t>2.</t>
  </si>
  <si>
    <t>spłata pożyczek, kredytów zaciągniętych w związku ze środkami określonymi w umowie zawartej z podmiotem dysponującym z funduszami strukturalnymi lub F.S.U.E.</t>
  </si>
  <si>
    <t>3.</t>
  </si>
  <si>
    <t>odsetki</t>
  </si>
  <si>
    <t>C.</t>
  </si>
  <si>
    <t>Wartość udzielonych poręczeń</t>
  </si>
  <si>
    <t>D.</t>
  </si>
  <si>
    <t>Wykup papierów wartościowych</t>
  </si>
  <si>
    <t>IV.</t>
  </si>
  <si>
    <t>Wynik (I - II)</t>
  </si>
  <si>
    <t>V.</t>
  </si>
  <si>
    <t>Planowana łączna kwota długu, w tym:</t>
  </si>
  <si>
    <t>1.</t>
  </si>
  <si>
    <t>Dług zaciągniętej w związku ze środkami określonymi w umowie zawartej z podmiotem dysponującym funduszami strukturalnymi lub F.S.U.E.</t>
  </si>
  <si>
    <t>VI.1.</t>
  </si>
  <si>
    <r>
      <rPr>
        <b/>
        <i/>
        <sz val="10"/>
        <rFont val="Arial CE"/>
        <family val="0"/>
      </rPr>
      <t xml:space="preserve">Dług/dochody (%) (art. 170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u.f.p.)</t>
    </r>
  </si>
  <si>
    <t>VI.2.</t>
  </si>
  <si>
    <r>
      <rPr>
        <b/>
        <i/>
        <sz val="9"/>
        <rFont val="Arial CE"/>
        <family val="0"/>
      </rPr>
      <t xml:space="preserve">Spłaty kredytów, pożyczek do dochodów (%) (art. 169 </t>
    </r>
    <r>
      <rPr>
        <b/>
        <i/>
        <u val="single"/>
        <sz val="9"/>
        <rFont val="Arial CE"/>
        <family val="0"/>
      </rPr>
      <t>ust. 1</t>
    </r>
    <r>
      <rPr>
        <b/>
        <i/>
        <sz val="9"/>
        <rFont val="Arial CE"/>
        <family val="0"/>
      </rPr>
      <t xml:space="preserve">  u.f.p.)</t>
    </r>
  </si>
  <si>
    <t>VII.1.</t>
  </si>
  <si>
    <r>
      <rPr>
        <b/>
        <i/>
        <sz val="10"/>
        <rFont val="Arial CE"/>
        <family val="0"/>
      </rPr>
      <t xml:space="preserve">Dług/dochody po wyłączeniach (%) (art. 170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u.f.p.)</t>
    </r>
  </si>
  <si>
    <t>VII.2.</t>
  </si>
  <si>
    <t>Przewodniczący Rady Gminy</t>
  </si>
  <si>
    <r>
      <rPr>
        <sz val="10"/>
        <rFont val="Arial CE"/>
        <family val="0"/>
      </rPr>
      <t>Jerzy Czapliński</t>
    </r>
  </si>
  <si>
    <t>Dotacje przedmiotowe w 2009 r.</t>
  </si>
  <si>
    <t>w złotych</t>
  </si>
  <si>
    <r>
      <rPr>
        <b/>
        <sz val="10"/>
        <rFont val="Arial CE"/>
        <family val="2"/>
      </rPr>
      <t>Lp.</t>
    </r>
  </si>
  <si>
    <t>Dział</t>
  </si>
  <si>
    <t>Rozdział</t>
  </si>
  <si>
    <t>§*</t>
  </si>
  <si>
    <r>
      <rPr>
        <b/>
        <sz val="10"/>
        <rFont val="Arial CE"/>
        <family val="2"/>
      </rPr>
      <t>Nazwa jednostki
 otrzymującej dotację</t>
    </r>
  </si>
  <si>
    <t>Zakres</t>
  </si>
  <si>
    <t>Ogółem kwota dotacji</t>
  </si>
  <si>
    <t>Ogółem</t>
  </si>
  <si>
    <r>
      <rPr>
        <i/>
        <sz val="10"/>
        <rFont val="Arial CE"/>
        <family val="0"/>
      </rPr>
      <t>*) - kol. 4 do wykorzystania fakultatywnego</t>
    </r>
  </si>
  <si>
    <t>Plan przychodów i wydatków Gminnego* Funduszu</t>
  </si>
  <si>
    <t>Gospodarki Zasobem Geodezyjnym i Kartograficznym</t>
  </si>
  <si>
    <t>w złotych</t>
  </si>
  <si>
    <r>
      <rPr>
        <b/>
        <sz val="10"/>
        <rFont val="Arial CE"/>
        <family val="2"/>
      </rPr>
      <t>Lp.</t>
    </r>
  </si>
  <si>
    <t>2680</t>
  </si>
  <si>
    <t>rekompensaty utraconych dochodów w podatkach i opłatach lokalnych</t>
  </si>
  <si>
    <t>dotacje otrzymane z funduszy celowych  na finansowanie lub dofinansowanie kosztów realizacji inwestycji i zakupów inwestycyjnych jednostek sektora finansów publicznych</t>
  </si>
  <si>
    <t>6068</t>
  </si>
  <si>
    <t>6069</t>
  </si>
  <si>
    <t>Wyszczególnienie</t>
  </si>
  <si>
    <t>Plan na 2009 r.</t>
  </si>
  <si>
    <t>I.</t>
  </si>
  <si>
    <t>Stan środków obrotowych na początek roku</t>
  </si>
  <si>
    <t>II.</t>
  </si>
  <si>
    <t>Przychody</t>
  </si>
  <si>
    <t>1.</t>
  </si>
  <si>
    <t>2.</t>
  </si>
  <si>
    <t>3.</t>
  </si>
  <si>
    <t>III.</t>
  </si>
  <si>
    <t>Wydatki</t>
  </si>
  <si>
    <t>1.</t>
  </si>
  <si>
    <t>Wydatki bieżące</t>
  </si>
  <si>
    <t>2.</t>
  </si>
  <si>
    <t>Wydatki majątkowe</t>
  </si>
  <si>
    <t>IV.</t>
  </si>
  <si>
    <t>Stan środków obrotowych na koniec roku</t>
  </si>
  <si>
    <r>
      <rPr>
        <i/>
        <sz val="10"/>
        <rFont val="Arial CE"/>
        <family val="0"/>
      </rPr>
      <t>*) - w przypadku przejęcia zadania na podstawie porozumienia z powiatem</t>
    </r>
  </si>
  <si>
    <t>Wydatki jednostek pomocniczych w 2009 r.</t>
  </si>
  <si>
    <t>w złotych</t>
  </si>
  <si>
    <r>
      <rPr>
        <b/>
        <sz val="11"/>
        <rFont val="Arial CE"/>
        <family val="2"/>
      </rPr>
      <t>Lp.</t>
    </r>
  </si>
  <si>
    <t>Dział</t>
  </si>
  <si>
    <t>Rozdział</t>
  </si>
  <si>
    <t>§*</t>
  </si>
  <si>
    <t>Nazwa jednostki pomocniczej</t>
  </si>
  <si>
    <t>Kwota</t>
  </si>
  <si>
    <t>Ogółem</t>
  </si>
  <si>
    <r>
      <rPr>
        <i/>
        <sz val="10"/>
        <rFont val="Arial CE"/>
        <family val="0"/>
      </rPr>
      <t>*) - kol. 4 do wykorzystania fakultatywnego</t>
    </r>
  </si>
  <si>
    <t>Wykaz obowiązujących umów o partnerstwie publiczno-prywatnym</t>
  </si>
  <si>
    <r>
      <rPr>
        <b/>
        <sz val="10"/>
        <rFont val="Arial CE"/>
        <family val="2"/>
      </rPr>
      <t>Lp.</t>
    </r>
  </si>
  <si>
    <t>Przedmiot i cel umowy</t>
  </si>
  <si>
    <t>Strony umowy</t>
  </si>
  <si>
    <t>Okres wykonywania umowy</t>
  </si>
  <si>
    <r>
      <rPr>
        <b/>
        <sz val="10"/>
        <rFont val="Arial CE"/>
        <family val="2"/>
      </rPr>
      <t>Łączna kwota wydatków, 
w tym wydatki budżetu</t>
    </r>
  </si>
  <si>
    <r>
      <rPr>
        <b/>
        <sz val="10"/>
        <rFont val="Arial CE"/>
        <family val="2"/>
      </rPr>
      <t>Łączne kwoty wydatków 
w poszczególnych latach, 
w tym kwota wydatków budżetu</t>
    </r>
  </si>
  <si>
    <t>1.</t>
  </si>
  <si>
    <t>Modernizacja drogi  X…</t>
  </si>
  <si>
    <t>Urząd Gminy X-Firma Y</t>
  </si>
  <si>
    <t>2009-2011</t>
  </si>
  <si>
    <r>
      <rPr>
        <sz val="10"/>
        <rFont val="Arial"/>
        <family val="2"/>
      </rPr>
      <t xml:space="preserve">      4.500.000 zł,       
w tym wydatki budżetu
3.000.000 zł</t>
    </r>
  </si>
  <si>
    <r>
      <rPr>
        <sz val="10"/>
        <rFont val="Arial"/>
        <family val="2"/>
      </rPr>
      <t>2009 - 1.500.000 zł, 
w tym wydatki budżetu 
1.000.000 zł</t>
    </r>
  </si>
  <si>
    <r>
      <rPr>
        <sz val="10"/>
        <rFont val="Arial"/>
        <family val="2"/>
      </rPr>
      <t>2010 - 1.500.000 zł, 
w tym wydatki budżetu 
1.000.000 zł</t>
    </r>
  </si>
  <si>
    <r>
      <rPr>
        <sz val="10"/>
        <rFont val="Arial"/>
        <family val="2"/>
      </rPr>
      <t>2011 - 1.500.000 zł, 
w tym wydatki budżetu 
1.000.000 zł</t>
    </r>
  </si>
  <si>
    <t xml:space="preserve"> </t>
  </si>
  <si>
    <t>2.</t>
  </si>
  <si>
    <t>Modernizacja ulicy Y</t>
  </si>
  <si>
    <t>Urząd Gminy X-Firma X</t>
  </si>
  <si>
    <t>2009-2011</t>
  </si>
  <si>
    <r>
      <rPr>
        <sz val="10"/>
        <rFont val="Arial"/>
        <family val="2"/>
      </rPr>
      <t xml:space="preserve">      4.500.000 zł,       
w tym wydatki budżetu
3.000.000 zł</t>
    </r>
  </si>
  <si>
    <r>
      <rPr>
        <sz val="10"/>
        <rFont val="Arial"/>
        <family val="2"/>
      </rPr>
      <t>2009 - 1.500.000 zł, 
w tym wydatki budżetu 
1.000.000 zł</t>
    </r>
  </si>
  <si>
    <r>
      <rPr>
        <sz val="10"/>
        <rFont val="Arial"/>
        <family val="2"/>
      </rPr>
      <t>2010 - 1.500.000 zł, 
w tym wydatki budżetu 
1.000.000 zł</t>
    </r>
  </si>
  <si>
    <r>
      <rPr>
        <sz val="10"/>
        <rFont val="Arial"/>
        <family val="2"/>
      </rPr>
      <t>2011 - 1.500.000 zł, 
w tym wydatki budżetu 
1.000.000 zł</t>
    </r>
  </si>
  <si>
    <t>3.</t>
  </si>
  <si>
    <t>4.</t>
  </si>
  <si>
    <r>
      <rPr>
        <b/>
        <sz val="14"/>
        <rFont val="Arial CE"/>
        <family val="0"/>
      </rPr>
      <t>Plan dochodów budżetu gminy Biskupiec na 2009 r.</t>
    </r>
  </si>
  <si>
    <t>w  złotych</t>
  </si>
  <si>
    <t>Dział</t>
  </si>
  <si>
    <t>Rozdział</t>
  </si>
  <si>
    <t>§</t>
  </si>
  <si>
    <t>Treść</t>
  </si>
  <si>
    <r>
      <rPr>
        <b/>
        <sz val="10"/>
        <rFont val="Arial CE"/>
        <family val="0"/>
      </rPr>
      <t>Plan
2009 r.</t>
    </r>
  </si>
  <si>
    <t>Zmiany</t>
  </si>
  <si>
    <t>Plan po zmianach</t>
  </si>
  <si>
    <t>(+)</t>
  </si>
  <si>
    <t>(-)</t>
  </si>
  <si>
    <t>010</t>
  </si>
  <si>
    <t>ROLNICTWO I ŁOWIECTWO</t>
  </si>
  <si>
    <t>01010</t>
  </si>
  <si>
    <r>
      <rPr>
        <b/>
        <sz val="10"/>
        <rFont val="Arial CE"/>
        <family val="0"/>
      </rPr>
      <t>Infrastruktura wodociągowa i sanitacyjna wsi</t>
    </r>
  </si>
  <si>
    <t>dotacje z funduszy celowych  na finansowanie lub dofinansowanie kosztów realizacji inwestycji i zakupów inwestycyjnych jednostek sektora finansów publicznych</t>
  </si>
  <si>
    <t>środki na dofinansowanie własnych inwestycji gmin pozyskane z innych źródeł</t>
  </si>
  <si>
    <t>środki  na dofinansowanie własnych inwestycji gmin pozyskane z innych źródeł</t>
  </si>
  <si>
    <t>środki  na dofinansowanie własnych inwestycji gmin pozyskane z innych źródeł</t>
  </si>
  <si>
    <t>dotacje celowe otrzymane z budżetu państwa  na realizację inwestycji i zakupów inwestycyjnych własnych gmin</t>
  </si>
  <si>
    <t>01095</t>
  </si>
  <si>
    <t>Pozostała działalność</t>
  </si>
  <si>
    <t>0690</t>
  </si>
  <si>
    <t>wpływy z różnych opłat</t>
  </si>
  <si>
    <t>2010</t>
  </si>
  <si>
    <r>
      <rPr>
        <sz val="10"/>
        <rFont val="Arial CE"/>
        <family val="2"/>
      </rPr>
      <t>dotacje celowe otrzmane z budżetu państwa na realizację zadań bieżących z zakresu administracji rządowej oraz innych zadań zleconych gminie ustawami</t>
    </r>
  </si>
  <si>
    <t>020</t>
  </si>
  <si>
    <t>L E Ś N I C T W O</t>
  </si>
  <si>
    <t>02095</t>
  </si>
  <si>
    <r>
      <rPr>
        <b/>
        <sz val="10"/>
        <rFont val="Arial CE"/>
        <family val="0"/>
      </rPr>
      <t>Pozostała działaność</t>
    </r>
  </si>
  <si>
    <t>0750</t>
  </si>
  <si>
    <r>
      <rPr>
        <sz val="10"/>
        <rFont val="Arial CE"/>
        <family val="2"/>
      </rPr>
      <t>dochody z najmu i dzierżawy składników majątkowych Skarbu Państwa lub j.s.t. Lub innych jednostek zaliczanych do sektora finansów publicznych oraz innych umów o podobnym charakterze</t>
    </r>
  </si>
  <si>
    <t>600</t>
  </si>
  <si>
    <t>TRANSPORT   I  ŁĄCZNOŚĆ</t>
  </si>
  <si>
    <t>60016</t>
  </si>
  <si>
    <t>Drogi publiczne gminne</t>
  </si>
  <si>
    <t>6290</t>
  </si>
  <si>
    <t>środki na dofinansowanie własnych inwestycji gmin pozyskane z innych źródeł</t>
  </si>
  <si>
    <t>6298</t>
  </si>
  <si>
    <t>środki na dofinansowanie własnych inwestycji gmin pozyskane z innych źródeł</t>
  </si>
  <si>
    <t>6630</t>
  </si>
  <si>
    <t>Przebudowa chodników ul.Długa,ul.Szewska ,.Ul.Wolności i ul. Piekarska w miejscowości Biskupiec</t>
  </si>
  <si>
    <t>700</t>
  </si>
  <si>
    <t>GOSPODARKA  MIESZKANIOWA</t>
  </si>
  <si>
    <t>70005</t>
  </si>
  <si>
    <t>Gospodarka gruntami i nieruchomościami</t>
  </si>
  <si>
    <t>0470</t>
  </si>
  <si>
    <t>wpływy z opłat za zarząd,użytkowanie i użytkowanie wieczyste nieruchomości</t>
  </si>
  <si>
    <t>0490</t>
  </si>
  <si>
    <r>
      <rPr>
        <sz val="10"/>
        <rFont val="Arial CE"/>
        <family val="2"/>
      </rPr>
      <t>wpływy z innych lokalnych opłat pobieranych przez jednostki samorządu terytorianlego na podstawie  odrębnych ustaw</t>
    </r>
  </si>
  <si>
    <t>0750</t>
  </si>
  <si>
    <r>
      <rPr>
        <sz val="10"/>
        <rFont val="Arial CE"/>
        <family val="2"/>
      </rPr>
      <t>dochody z najmu i dzierżawy składników majątkowych Skarbu Państwa lub j.s.t. Lub innych jednostek zaliczanych do sektora finansów publicznych oraz innych umów o podobnym charakterze</t>
    </r>
  </si>
  <si>
    <t>0760</t>
  </si>
  <si>
    <t>wpływy z tytułu  przekształcenia  prawa użytkowania  wieczystego przysługującego osobom fizycznym w prawo własności</t>
  </si>
  <si>
    <t>0770</t>
  </si>
  <si>
    <t>wpływy z tytułu odpłatnego nabycia prawa własności oraz prawa użytkowania wieczystego nieruchomości</t>
  </si>
  <si>
    <t>0910</t>
  </si>
  <si>
    <t>odsetki od nieterminowych wpłat z tytułu podatków i opłat</t>
  </si>
  <si>
    <t>750</t>
  </si>
  <si>
    <t>ADMINISTRACJA   PUBLICZNA</t>
  </si>
  <si>
    <t>75011</t>
  </si>
  <si>
    <t>Urzędy Wojewódzkie</t>
  </si>
  <si>
    <t>2010</t>
  </si>
  <si>
    <r>
      <rPr>
        <sz val="10"/>
        <rFont val="Arial CE"/>
        <family val="2"/>
      </rPr>
      <t>dotacje celowe otrzmane z budżetu państwa na realizację zadań bieżących z zakresu administracji rządowej oraz innych zadań zleconych gminie ustawami</t>
    </r>
  </si>
  <si>
    <t>75023</t>
  </si>
  <si>
    <t>Urzędy gmin</t>
  </si>
  <si>
    <t>0690</t>
  </si>
  <si>
    <t>wpływy z różnych opłat</t>
  </si>
  <si>
    <t>0970</t>
  </si>
  <si>
    <t>wpływy z różnych dochodów</t>
  </si>
  <si>
    <t>2360</t>
  </si>
  <si>
    <r>
      <rPr>
        <sz val="10"/>
        <rFont val="Arial CE"/>
        <family val="2"/>
      </rPr>
      <t>dochody jednostek samorządu tereytorialnego związane z realizacją zadań z zakresu administracji rządowej oraz innych zadan zleconych ustawami</t>
    </r>
  </si>
  <si>
    <t>6290</t>
  </si>
  <si>
    <t>środki na dofinansowanie własnych inwestycji gmin pozyskane z innych źródeł</t>
  </si>
  <si>
    <t>6298</t>
  </si>
  <si>
    <t>środki na dofinansowanie własnych inwestycji gmin pozyskane z innych źródeł</t>
  </si>
  <si>
    <t>751</t>
  </si>
  <si>
    <t>URZĘDY NACZELNYCH ORGANÓW WŁADZY PAŃSTWOWEJ,KONTROLI I OCHRONY PRAWA ORAZ SĄDOWNICTWA</t>
  </si>
  <si>
    <t>75101</t>
  </si>
  <si>
    <t>Urzędy naczelnych organów władzy państwowej ,kontroli i ochrony prawa</t>
  </si>
  <si>
    <t>2010</t>
  </si>
  <si>
    <r>
      <rPr>
        <sz val="10"/>
        <rFont val="Arial CE"/>
        <family val="2"/>
      </rPr>
      <t>dotacje celowe otrzmane z budżetu państwa na realizację zadań bieżących z zakresu administracji rządowej oraz innych zadań zleconych gminie ustawami</t>
    </r>
  </si>
  <si>
    <t>754</t>
  </si>
  <si>
    <t>BEZPIECZEŃSTWO PUBLICZNE I OCHRONA PRZECIWPOŻAROWA</t>
  </si>
  <si>
    <t>75412</t>
  </si>
  <si>
    <t>Ochotnicze straże pożarne</t>
  </si>
  <si>
    <t>6298</t>
  </si>
  <si>
    <t>środki na dofinansowanie własnych inwestycji gmin pozyskane z innych źródeł</t>
  </si>
  <si>
    <t>756</t>
  </si>
  <si>
    <t>DOCHODY OD OSÓB PRAWNYCH,OD OSÓB FIZYCZNYCH I OD INNYCH JEDNOSTEK NIE POSIADAJĄCYCH OSOBOWOŚCI PRAWNEJ ORAZ WYDATKI ZWIĄZANE Z ICH POBOREM</t>
  </si>
  <si>
    <t>75601</t>
  </si>
  <si>
    <t>Wpływy z podatku dochodowego od osób fizycznych</t>
  </si>
  <si>
    <t>0350</t>
  </si>
  <si>
    <t>podatek od działalności gospodarczej osób fizycznych , opłacony w formie karty podatkowej</t>
  </si>
  <si>
    <t>0910</t>
  </si>
  <si>
    <t>odsetki od nieterminowych wpłat z tytułu podatków i opłat</t>
  </si>
  <si>
    <t>75615</t>
  </si>
  <si>
    <r>
      <rPr>
        <b/>
        <sz val="10"/>
        <rFont val="Arial CE"/>
        <family val="0"/>
      </rPr>
      <t xml:space="preserve">Wpływy z podatku rolnego,podatku leśnego,podatku od czynności cywilno prawnych , podatków i opłat lokalnych od osób prawnych i innych jednostek organizacyjnych </t>
    </r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</si>
  <si>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</si>
  <si>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</si>
  <si>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</si>
  <si>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</si>
  <si>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</si>
  <si>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</si>
  <si>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</si>
  <si>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</si>
  <si>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0490</t>
  </si>
  <si>
    <t>wpływy z innych lokalnych opłat pobieranych przez jednostki samorządu terytorialnego na podstawie odrębnych ustaw</t>
  </si>
  <si>
    <t>0500</t>
  </si>
  <si>
    <r>
      <rPr>
        <sz val="10"/>
        <rFont val="Arial CE"/>
        <family val="2"/>
      </rPr>
      <t>podatek od czynności cywilno prawnych</t>
    </r>
  </si>
  <si>
    <t>0690</t>
  </si>
  <si>
    <t>wpływy z różnych opłat</t>
  </si>
  <si>
    <t>0910</t>
  </si>
  <si>
    <t>odsetki od nieterminowych wpłat z tytułu podatków i opłat</t>
  </si>
  <si>
    <t>75616</t>
  </si>
  <si>
    <r>
      <rPr>
        <b/>
        <sz val="10"/>
        <rFont val="Arial CE"/>
        <family val="0"/>
      </rPr>
      <t>Wpływy z podatku rolnego,podatku leśnego,podatku od spadków i darowizn, podatku od czynności cywilno prawnych oraz podatków i opłat lokalnych od osób fizycznych.</t>
    </r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</si>
  <si>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</si>
  <si>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</si>
  <si>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</si>
  <si>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</si>
  <si>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</si>
  <si>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</si>
  <si>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</si>
  <si>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</si>
  <si>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0360</t>
  </si>
  <si>
    <t>podatek od spadków i darowizn</t>
  </si>
  <si>
    <t>0370</t>
  </si>
  <si>
    <t>opłata od posiadania psów</t>
  </si>
  <si>
    <t>0430</t>
  </si>
  <si>
    <t>wpływy z opłaty targowej</t>
  </si>
  <si>
    <t>0450</t>
  </si>
  <si>
    <t>wpływy z opłaty administracyjnej za czynności urzędowe</t>
  </si>
  <si>
    <t>0490</t>
  </si>
  <si>
    <t>wpływy z innych lokalnych opłat pobieranych przez jednostki samorządu terytorialnego na podstawie odrębnych ustaw</t>
  </si>
  <si>
    <t>0500</t>
  </si>
  <si>
    <r>
      <rPr>
        <sz val="10"/>
        <rFont val="Arial CE"/>
        <family val="2"/>
      </rPr>
      <t>podatek od czynności cywilno prawnych</t>
    </r>
  </si>
  <si>
    <t>0690</t>
  </si>
  <si>
    <t>wpływy z różnych opłat</t>
  </si>
  <si>
    <t>0910</t>
  </si>
  <si>
    <t>odsetki od nieterminowych wpłat z tytułu podatków i opłat</t>
  </si>
  <si>
    <t>75618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</si>
  <si>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</si>
  <si>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</si>
  <si>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</si>
  <si>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</si>
  <si>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 za zezwolenia na sprzedaż alkoholu</t>
  </si>
  <si>
    <t>75619</t>
  </si>
  <si>
    <t>Wpływy z różnych rozliczeń</t>
  </si>
  <si>
    <t>0460</t>
  </si>
  <si>
    <t>wpływy z opłaty eksploatacyjnej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</si>
  <si>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</si>
  <si>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</si>
  <si>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</si>
  <si>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</si>
  <si>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</si>
  <si>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</si>
  <si>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</si>
  <si>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 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</si>
  <si>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</si>
  <si>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</si>
  <si>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</si>
  <si>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</si>
  <si>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</si>
  <si>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</si>
  <si>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2920</t>
  </si>
  <si>
    <t>subwencje ogólne z budżetu państwa</t>
  </si>
  <si>
    <t>75814</t>
  </si>
  <si>
    <t>Różne rozliczenia finansowe</t>
  </si>
  <si>
    <t>0920</t>
  </si>
  <si>
    <t>pozostałe odsetki</t>
  </si>
  <si>
    <t>75831</t>
  </si>
  <si>
    <t>Część równoważąca subwencji ogólnej dla gmin</t>
  </si>
  <si>
    <t>2920</t>
  </si>
  <si>
    <t>subwencje ogólne z budżetu państwa</t>
  </si>
  <si>
    <t>801</t>
  </si>
  <si>
    <t>OŚWIATA  I  WYCHOWANIE</t>
  </si>
  <si>
    <t>80101</t>
  </si>
  <si>
    <t>Szkoły podstawowe</t>
  </si>
  <si>
    <t>0920</t>
  </si>
  <si>
    <t>pozostałe odsetki</t>
  </si>
  <si>
    <t>0970</t>
  </si>
  <si>
    <t>wpływy z różnych dochodów</t>
  </si>
  <si>
    <t>2030</t>
  </si>
  <si>
    <t>1.8</t>
  </si>
  <si>
    <t>1.9</t>
  </si>
  <si>
    <t>5.2 Infrastruktura transportowa służąca rozwojowi lokalnemu</t>
  </si>
  <si>
    <t>Przebudowa drogi gminnej Ostrowite- Wronka</t>
  </si>
  <si>
    <t>Przebudowa ciągu pieszo -jezdnego osiedle PRL m.Biskupiec</t>
  </si>
  <si>
    <t>Remont nawierzchni ulic Długa,Szewska,Piekarska,Wolności w m. Biskupiec</t>
  </si>
  <si>
    <t>Remonty dróg gminnych,dokumentacje techniczne i inne wydatki (2009)</t>
  </si>
  <si>
    <t>dotacje celowe otrzymane z budżetu państwa na realizację własnych zadań bieżących gmin</t>
  </si>
  <si>
    <t>środki na dofinansowanie własnych  zadań bieżących gmin pozyskane z innych źródeł</t>
  </si>
  <si>
    <t>środki na dofinansowanie własnych inwestycji gmin pozyskane z innych źródeł</t>
  </si>
  <si>
    <t>80110</t>
  </si>
  <si>
    <t>Gimnazja</t>
  </si>
  <si>
    <t>0970</t>
  </si>
  <si>
    <t>wpływy z różnych dochodów</t>
  </si>
  <si>
    <t>6290</t>
  </si>
  <si>
    <t>środki na dofinansowanie własnych inwestycji gmin pozyskane z innych źródeł</t>
  </si>
  <si>
    <t>80148</t>
  </si>
  <si>
    <t>Stołówki szkolne</t>
  </si>
  <si>
    <t>0830</t>
  </si>
  <si>
    <t>wpływu z usług</t>
  </si>
  <si>
    <t>80195</t>
  </si>
  <si>
    <t>Pozostała działalność</t>
  </si>
  <si>
    <t>2030</t>
  </si>
  <si>
    <t>dotacje celowe otrzymane z budżetu państwa na realizację własnych zadań bieżących gmin</t>
  </si>
  <si>
    <t>2440</t>
  </si>
  <si>
    <t>dotacje przekazane z funduszy celowych na realizację zadań bieżących dla jednostek sektora finansów publicznych</t>
  </si>
  <si>
    <t>851</t>
  </si>
  <si>
    <t>OCHRONA   ZDROWIA</t>
  </si>
  <si>
    <t>85121</t>
  </si>
  <si>
    <t>Lecznictwo ambulatoryjne</t>
  </si>
  <si>
    <t>środki na dofinansowanie własnych inwestycji gmin pozyskane z innych źródeł</t>
  </si>
  <si>
    <t>852</t>
  </si>
  <si>
    <t>POMOC SPOŁECZNA</t>
  </si>
  <si>
    <t>85202</t>
  </si>
  <si>
    <t>Domu pomocy społecznej</t>
  </si>
  <si>
    <t>0830</t>
  </si>
  <si>
    <t>wpływy z usług</t>
  </si>
  <si>
    <t>85212</t>
  </si>
  <si>
    <t>Świadczenia rodzinne, zaliczka alimentacyjna oraz składki na ubezpieczenia emerytalne i rentowe z ubezpieczenia społecznego</t>
  </si>
  <si>
    <t>2010</t>
  </si>
  <si>
    <t>dotacje celowe otrzymane  z budżetu państwa na realizację  zadań bieżących z zakresu administracji rządowej oraz innych zadań zleconych gminom ustawami</t>
  </si>
  <si>
    <t>0970</t>
  </si>
  <si>
    <t>wpływy z różnych dochodów</t>
  </si>
  <si>
    <t>6310</t>
  </si>
  <si>
    <t>dotacje celowe przekazane z budżetu państwa na inwestycje i zakupy inwestycyjne z zakresu administracji rządowej oraz innych zadań zleconych gminom ustawami</t>
  </si>
  <si>
    <t>85213</t>
  </si>
  <si>
    <t xml:space="preserve">Składki na ubezpieczenie zdrowotne opłacane za osoby pobierające niektóre świadczenia  z pomocy społecznej     </t>
  </si>
  <si>
    <t xml:space="preserve"> GMINA BISKUPIEC ,Regionalny Program Operacyjny Warmia i Mazury 2007  - 2013</t>
  </si>
  <si>
    <t>2010</t>
  </si>
  <si>
    <t>dotacje celowe otrzymane  z budżetu państwa na realizację  zadań bieżących z zakresu administracji rządowej oraz innych zadań zleconych gminom ustawami</t>
  </si>
  <si>
    <t>85214</t>
  </si>
  <si>
    <t xml:space="preserve">Zasiłki i pomoc w naturze oraz składki na ubezpieczenia społeczne </t>
  </si>
  <si>
    <t>2010</t>
  </si>
  <si>
    <t>dotacje celowe otrzymane  z budżetu państwa na realizację  zadań bieżących z zakresu administracji rządowej oraz innych zadań zleconych gminom ustawami</t>
  </si>
  <si>
    <t>2030</t>
  </si>
  <si>
    <t>dotacje celowe otrzymane  z budżetu państwa na realizację  własnych zadań bieżących  gmin</t>
  </si>
  <si>
    <t>85219</t>
  </si>
  <si>
    <t>Ośrodki pomocy społecznej</t>
  </si>
  <si>
    <t>0920</t>
  </si>
  <si>
    <t>pozostałe odsetki</t>
  </si>
  <si>
    <t>0970</t>
  </si>
  <si>
    <t>wpływy z różnych dochodów</t>
  </si>
  <si>
    <t>2030</t>
  </si>
  <si>
    <t>dotacje celowe otrzymane  z budżetu państwa na realizację  własnych zadań bieżących  gmin</t>
  </si>
  <si>
    <t>85228</t>
  </si>
  <si>
    <t>Usługi opiekuńcze i specjalistyczne usługi opiekuńcze</t>
  </si>
  <si>
    <t>0830</t>
  </si>
  <si>
    <t>wpływy z usług</t>
  </si>
  <si>
    <t>85295</t>
  </si>
  <si>
    <t>Pozostała działalność</t>
  </si>
  <si>
    <t>2023</t>
  </si>
  <si>
    <t>dotacje celowe otrzymane z budżetu państwa na zadania bieżące realizowane przez gminę na podstawie porozumień z organami administracji rządowej</t>
  </si>
  <si>
    <t>2030</t>
  </si>
  <si>
    <t>dotacje celowe otrzymane z budżetu państwa na realizację własnych zadań bieżących gmin</t>
  </si>
  <si>
    <t>853</t>
  </si>
  <si>
    <t>POZOSTAŁE ZADANIA W ZAKRESIE POLITYKI SPOŁECZNEJ</t>
  </si>
  <si>
    <t>85395</t>
  </si>
  <si>
    <t>Pozostała działalność</t>
  </si>
  <si>
    <t>2008</t>
  </si>
  <si>
    <t>dotacje rozwojowe oraz środki na finansowanie Wspólnej Polityki Rolnej</t>
  </si>
  <si>
    <t>2009</t>
  </si>
  <si>
    <t>dotacje rozwojowe oraz środki na finansowanie Wspólnej Polityki Rolnej</t>
  </si>
  <si>
    <t>854</t>
  </si>
  <si>
    <t>EDUKACYJNA OPIEKA WYCHOWAWCZA</t>
  </si>
  <si>
    <t>85401</t>
  </si>
  <si>
    <t>Świetlice szkolne</t>
  </si>
  <si>
    <t>0830</t>
  </si>
  <si>
    <t>wpływy z usług</t>
  </si>
  <si>
    <t>Nowoczesny proces dydaktyczny szansą modego pokolenia</t>
  </si>
  <si>
    <t>85415</t>
  </si>
  <si>
    <t>Pomoc materialna dla uczniów</t>
  </si>
  <si>
    <t>2030</t>
  </si>
  <si>
    <t>dotacje celowe otrzymane z budżetu państwa na realizację własnych zadań bieżących gmin</t>
  </si>
  <si>
    <t>2700</t>
  </si>
  <si>
    <t>921</t>
  </si>
  <si>
    <t>KULTURA I OCHRONA DZIEDZICTWA NARODOWEGO</t>
  </si>
  <si>
    <t>92109</t>
  </si>
  <si>
    <t>Domy i ośrodki kultury,świetlice i kluby</t>
  </si>
  <si>
    <t>6290</t>
  </si>
  <si>
    <t>środki na dofinansowanie własnych inwestycji gmin pozyskane z innych źródeł</t>
  </si>
  <si>
    <t>6298</t>
  </si>
  <si>
    <t>URZĄD GMINY BISKUPIEC, Regionalny Program Operacyjny Warmia i Mazury 2007-2013</t>
  </si>
  <si>
    <t>6058</t>
  </si>
  <si>
    <t>środki na dofinansowanie własnych inwestycji gmin pozyskane z innych źródeł</t>
  </si>
  <si>
    <t>92116</t>
  </si>
  <si>
    <t>Biblioteki</t>
  </si>
  <si>
    <t>2020</t>
  </si>
  <si>
    <t>dotacje celowe otrzymane z budżetu państwa na zadania bieżące  realizowane przez gminę na  podstawie porozumień z organami administracji rządowej</t>
  </si>
  <si>
    <t>O G Ó Ł E M</t>
  </si>
  <si>
    <t>O G Ó Ł E M</t>
  </si>
  <si>
    <t>Dochody ogółem     :</t>
  </si>
  <si>
    <t>Dochody bieżące     :</t>
  </si>
  <si>
    <t>Dochody majątkowe :</t>
  </si>
  <si>
    <r>
      <rPr>
        <b/>
        <sz val="14"/>
        <rFont val="Arial CE"/>
        <family val="2"/>
      </rPr>
      <t>Wydatki budżetu gminy Biskupiec na  2009 r.</t>
    </r>
  </si>
  <si>
    <t>w  złotych</t>
  </si>
  <si>
    <t>Dział</t>
  </si>
  <si>
    <t>Rozdział</t>
  </si>
  <si>
    <t>§*</t>
  </si>
  <si>
    <t>Nazwa</t>
  </si>
  <si>
    <r>
      <rPr>
        <b/>
        <sz val="10"/>
        <rFont val="Arial"/>
        <family val="2"/>
      </rPr>
      <t>Plan
na 2009 r.</t>
    </r>
  </si>
  <si>
    <t>Zmiany</t>
  </si>
  <si>
    <t>Plan budżetu po zmianach</t>
  </si>
  <si>
    <t>(+)</t>
  </si>
  <si>
    <t>(-)</t>
  </si>
  <si>
    <t>010</t>
  </si>
  <si>
    <t>ROLNICTWO  I  ŁOWIECTWO</t>
  </si>
  <si>
    <t>01010</t>
  </si>
  <si>
    <r>
      <rPr>
        <b/>
        <sz val="9"/>
        <rFont val="Arial CE"/>
        <family val="2"/>
      </rPr>
      <t>Infastruktura wodociągowa i sanitacyjna wsi</t>
    </r>
  </si>
  <si>
    <t>wydatki inwestycyjne jednostek budżetowych</t>
  </si>
  <si>
    <t>wydatki inwestycyjne jednostek budżetowych</t>
  </si>
  <si>
    <t>wydatki inwestycyjne jednostek budżetowych</t>
  </si>
  <si>
    <t>01030</t>
  </si>
  <si>
    <t>Izby rolnicze</t>
  </si>
  <si>
    <t>Wykonanie za 2008 r.</t>
  </si>
  <si>
    <t>Wykonanie na 31.12.2008r.</t>
  </si>
  <si>
    <r>
      <t xml:space="preserve">Spłaty kredytów, pożyczek do dochodów (%) (art. 169 </t>
    </r>
    <r>
      <rPr>
        <b/>
        <i/>
        <u val="single"/>
        <sz val="9"/>
        <rFont val="Arial CE"/>
        <family val="0"/>
      </rPr>
      <t>ust. 3</t>
    </r>
    <r>
      <rPr>
        <b/>
        <i/>
        <sz val="9"/>
        <rFont val="Arial CE"/>
        <family val="0"/>
      </rPr>
      <t xml:space="preserve">  u.f.p.)</t>
    </r>
  </si>
  <si>
    <t>Przebudowa ul. Długiej w m.Biskupiec-przebudowa urządzeń energetycznych</t>
  </si>
  <si>
    <t>4210</t>
  </si>
  <si>
    <t>3030</t>
  </si>
  <si>
    <t>wpłaty gmin na rzecz Izb rolniczych w wysokości 2% uzyskanych wpływów z podatku rolnego</t>
  </si>
  <si>
    <t>01095</t>
  </si>
  <si>
    <r>
      <rPr>
        <b/>
        <sz val="9"/>
        <rFont val="Arial CE"/>
        <family val="2"/>
      </rPr>
      <t>Pozostała działalnośc</t>
    </r>
  </si>
  <si>
    <t>dotacja celowa na pomoc finansową udzielaną między jednostkami  samorządu  terytorialnego na dofinansowanie własnych zadań bieżących</t>
  </si>
  <si>
    <t>różne wydatki na rzecz osób fizycznych</t>
  </si>
  <si>
    <t>wynagrodzenia osobowe pracowników</t>
  </si>
  <si>
    <t>składki na ubezpieczenie społeczne</t>
  </si>
  <si>
    <t>składki na Fundusz Pracy</t>
  </si>
  <si>
    <t>wynagrodzenia bezosobowe</t>
  </si>
  <si>
    <t>zakup materiałów i wyposażenia</t>
  </si>
  <si>
    <t>zakup usług pozostałych</t>
  </si>
  <si>
    <t>podróże służbowe krajowe</t>
  </si>
  <si>
    <t>różne opłaty i składki</t>
  </si>
  <si>
    <t>zakup  materiałów papierniczych do sprzętu drukarskiego i urządzeń kserograficznych</t>
  </si>
  <si>
    <t>zakup akcesoriów komputerowych, w tym programów i licencji</t>
  </si>
  <si>
    <t>020</t>
  </si>
  <si>
    <t>L E Ś N I C T W O</t>
  </si>
  <si>
    <t>02095</t>
  </si>
  <si>
    <t>Pozostała działalność</t>
  </si>
  <si>
    <t>zakup materiałów i wyposażenia</t>
  </si>
  <si>
    <t>zakup usług pozostałych</t>
  </si>
  <si>
    <r>
      <rPr>
        <sz val="9"/>
        <rFont val="Arial CE"/>
        <family val="2"/>
      </rPr>
      <t>pozostałe podatki na rzecz budżetów jednostek samorządu teretorialnego</t>
    </r>
  </si>
  <si>
    <t>600</t>
  </si>
  <si>
    <t>TRANSPORT   I  ŁĄCZNOŚĆ</t>
  </si>
  <si>
    <t>60016</t>
  </si>
  <si>
    <t>Drogi publiczne gminne</t>
  </si>
  <si>
    <t>zakup materiałów i wyposażenia</t>
  </si>
  <si>
    <t>zakup usług remontowych</t>
  </si>
  <si>
    <t>zakup usług pozostałych</t>
  </si>
  <si>
    <t>różne opłaty i składki</t>
  </si>
  <si>
    <t>wydatki inwestycyjne jednostek budżetowych</t>
  </si>
  <si>
    <t>wydatki inwestycyjne jednostek budżetowych</t>
  </si>
  <si>
    <t>wydatki inwestycyjne jednostek budżetowych</t>
  </si>
  <si>
    <t>wydatki na zakupy inwestycyjne jednostek budżetowych</t>
  </si>
  <si>
    <t>700</t>
  </si>
  <si>
    <t>GOSPODARKA  MIESZKANIOWA</t>
  </si>
  <si>
    <t>70005</t>
  </si>
  <si>
    <t>Gospodarka gruntami i nieruchomościami</t>
  </si>
  <si>
    <t>wynagrodzenia bezosobowe</t>
  </si>
  <si>
    <t>zakup materiałów i wyposażenia</t>
  </si>
  <si>
    <t>zakup energii</t>
  </si>
  <si>
    <t>zakup usług remontowych</t>
  </si>
  <si>
    <t>zakup usług pozostałych</t>
  </si>
  <si>
    <t>różne opłaty i składki</t>
  </si>
  <si>
    <t>opłaty na rzecz budżetów jednostek samorządu terytorialnego</t>
  </si>
  <si>
    <t>podatek od towarów i usług</t>
  </si>
  <si>
    <t>kary i odszkodowania wypłacane na rzecz osób fizycznych</t>
  </si>
  <si>
    <t>wydatki inwestycyjne jednostek budżetowych</t>
  </si>
  <si>
    <t>wydatki na zakupy inwestycyjne jednostek budżetowych</t>
  </si>
  <si>
    <t>75113</t>
  </si>
  <si>
    <t>Wybory do Parlamentu Europejskiego</t>
  </si>
  <si>
    <t>dotacje  celowe otrzymane z samorządu województwa na inwestycje i zakupy inwestycyjne realizowane na podstawie porozumień między jednostkami samorządu terytorialnego</t>
  </si>
  <si>
    <t>2320</t>
  </si>
  <si>
    <t>dotacje  celowe otrzymane z powiatu na zadania bieżące realizowane na podstawie porozumień miedzy jednostkami samorządu  terytorialnego</t>
  </si>
  <si>
    <t>3020</t>
  </si>
  <si>
    <t>4110</t>
  </si>
  <si>
    <t>4120</t>
  </si>
  <si>
    <t>4170</t>
  </si>
  <si>
    <t>4300</t>
  </si>
  <si>
    <t>4740</t>
  </si>
  <si>
    <t>4750</t>
  </si>
  <si>
    <t>zakup usług pozostałych</t>
  </si>
  <si>
    <t>750</t>
  </si>
  <si>
    <t>ADMINISTRACJA  PUBLICZNA</t>
  </si>
  <si>
    <t>75011</t>
  </si>
  <si>
    <t>Urzędy wojewódzkie</t>
  </si>
  <si>
    <t>wynagrodzenia osobowe pracowników</t>
  </si>
  <si>
    <t>dodatkowe wynagrodzenie roczne</t>
  </si>
  <si>
    <t>składki na ubezpieczenia społeczne</t>
  </si>
  <si>
    <t>składki na Fundusz Pracy</t>
  </si>
  <si>
    <t>zakup akcesoriów komputerowych, w tym programów i licencji</t>
  </si>
  <si>
    <t>75022</t>
  </si>
  <si>
    <t>Rady gmin</t>
  </si>
  <si>
    <t>różne wydatki na rzecz osób fizycznych</t>
  </si>
  <si>
    <t>zakup materiałów i wyposażenia</t>
  </si>
  <si>
    <t>zakup usług pozostałych</t>
  </si>
  <si>
    <t>podróże służbowe krajowe</t>
  </si>
  <si>
    <t>koszty postępowania sądowego i prokuratorskiego</t>
  </si>
  <si>
    <t>Urzędy  gmin</t>
  </si>
  <si>
    <t>wynagrodzenia osobowe pracowników</t>
  </si>
  <si>
    <t>dodatkowe wynagrodzenie roczne</t>
  </si>
  <si>
    <t>składki na ubezpieczenia społeczne</t>
  </si>
  <si>
    <t>składki na Fundusz Pracy</t>
  </si>
  <si>
    <t>wpłaty na Państwowy Fundusz Rehabilitacji Osób Niepełnosprawnych</t>
  </si>
  <si>
    <t>wynagrodzenia bezosobowe</t>
  </si>
  <si>
    <t>zakup materiałów i wyposażenia</t>
  </si>
  <si>
    <t>zakup energii</t>
  </si>
  <si>
    <t>zakup usług remontowych</t>
  </si>
  <si>
    <t>zakup usług zdrowotnych</t>
  </si>
  <si>
    <t>zakup usług pozostałych</t>
  </si>
  <si>
    <t>zakup usług dostępu do sieci internet</t>
  </si>
  <si>
    <t>opłaty z tytułu zakupu usług telekomunikacyjnych telefonii komórkowej</t>
  </si>
  <si>
    <r>
      <rPr>
        <sz val="9"/>
        <rFont val="Arial CE"/>
        <family val="2"/>
      </rPr>
      <t>opłaty z tytułu zakupu usług telekomunikacyjnych telefoni stacjonarnej</t>
    </r>
  </si>
  <si>
    <t xml:space="preserve">zakup usług obejmujących tłumaczenia </t>
  </si>
  <si>
    <t>podróże służbowe krajowe</t>
  </si>
  <si>
    <t>podróże służbowe zagraniczne</t>
  </si>
  <si>
    <t>różne opłaty i składki</t>
  </si>
  <si>
    <t>odpisy na zakładowy fundusz świadczeń socjalnych</t>
  </si>
  <si>
    <t>koszty postępowania sądowego i prokuratorskiego</t>
  </si>
  <si>
    <t>szkolenie pracowników niebędących członkami korpusu służby cywilnej</t>
  </si>
  <si>
    <t>zakup akcesoriów komputerowych, w tym programów i licencji</t>
  </si>
  <si>
    <t>wydatki inwestycyjne jednostek budżetowych</t>
  </si>
  <si>
    <t>wydatki inwestycyjne jednostek budżetowych</t>
  </si>
  <si>
    <t>wydatki inwestycyjne jednostek budżetowych</t>
  </si>
  <si>
    <t>wydatki na zakupy inwestycyjne jednostek budżetowych</t>
  </si>
  <si>
    <t>Pozostała działalność</t>
  </si>
  <si>
    <t>wynagrodzenia bezosobowe</t>
  </si>
  <si>
    <t>2910</t>
  </si>
  <si>
    <t>zwrot dotacji wykorzystanych niezgodnie  z przeznaczeniem lub pobranych w nadmiernej wysokości</t>
  </si>
  <si>
    <t>URZĄD  GMINY BISKUPIEC, PROW 2007-2013</t>
  </si>
  <si>
    <t>Rozbudowa sieci wodociągowej z przyłączami w miejscowościuach Podlasek ,Osówko,Sędzice w gminie Biskupiec (2009-2010)</t>
  </si>
  <si>
    <t>Odnowa historycznego budynku Ratusza w Biskupcu</t>
  </si>
  <si>
    <t xml:space="preserve">URZĄD GMINY BISKUPIEC, Ministerstwo Kultury </t>
  </si>
  <si>
    <t>Rozwój infrastruktury poprzez przebudowę wiejskiego domu kultury w m.Łąkorz</t>
  </si>
  <si>
    <t>Remont drogi gminnej Podlasek - Wałdowo</t>
  </si>
  <si>
    <t>zakup materiałów i wyposażenia</t>
  </si>
  <si>
    <t>zakup usług pozostałych</t>
  </si>
  <si>
    <t>zakup usług obejmujących wykonanie ekspertyz,analiz i opinii</t>
  </si>
  <si>
    <t>różne opłaty i składki</t>
  </si>
  <si>
    <t>URZĘDY NACZELNYCH ORGANÓW WŁADZY PAŃSTWOWEJ,KONTROLI I OCHRONY PRAWA ORAZ SĄDOWNICTWA</t>
  </si>
  <si>
    <r>
      <rPr>
        <b/>
        <sz val="9"/>
        <rFont val="Arial CE"/>
        <family val="0"/>
      </rPr>
      <t>Urzędy naczelnych organów włądzy państwowej , kontroli i ochrony prawa</t>
    </r>
  </si>
  <si>
    <t>wynagrodzenia osobowe pracowników</t>
  </si>
  <si>
    <t>składki na ubezpieczenia społeczne</t>
  </si>
  <si>
    <t>składki na Fundusz Pracy</t>
  </si>
  <si>
    <t>BEZPIECZEŃSTWO PUBLICZNE I OCHRONA PRZECIWPOŻAROWA</t>
  </si>
  <si>
    <t>Ochotnicze straże pożarne</t>
  </si>
  <si>
    <t>składki na ubezpieczenia społeczne</t>
  </si>
  <si>
    <t>składki na Fundusz Pracy</t>
  </si>
  <si>
    <t>2820</t>
  </si>
  <si>
    <t>dotacja celowa z budżetu na finansowanie lub dofinansowanie zadań zleconych do  realizacji stowarzyszeniom</t>
  </si>
  <si>
    <t>Mała Termomodernizacja 2009 Wymiana stolarki okiennej i drzwiowej w Ośrodku Zdrowia w Łąkorzu</t>
  </si>
  <si>
    <t>URZĄD  GMINY BISKUPIEC, PFRON</t>
  </si>
  <si>
    <t>Remont dachu budynku Szkoły Podstawowej w Lipinkach</t>
  </si>
  <si>
    <t>Remont Ośrodka Zdrowia w Łąkorzu</t>
  </si>
  <si>
    <t>wynagrodzenia bezosobowe</t>
  </si>
  <si>
    <t>zakup materiałów i wyposażenia</t>
  </si>
  <si>
    <t>zakup energii</t>
  </si>
  <si>
    <t>zakup usług remontowych</t>
  </si>
  <si>
    <t>zakup usług zdrowotnych</t>
  </si>
  <si>
    <t>zakup usług pozostałych</t>
  </si>
  <si>
    <t>opłaty z tytułu zakupu usług telekomunikacyjnych telefonii stacjonarnej</t>
  </si>
  <si>
    <t>podróże służbowe krajowe</t>
  </si>
  <si>
    <t>różne opłaty i składki</t>
  </si>
  <si>
    <t>wydatki inwestycyjne jednostek budżetowych</t>
  </si>
  <si>
    <t>wydatki inwestycyjne jednostek budżetowych</t>
  </si>
  <si>
    <t>wydatki inwestycyjne jednostek budżetowych</t>
  </si>
  <si>
    <t xml:space="preserve">DOCHODY OD OSÓB PRAWNYCH,OD OSÓB FIZYCZNYCH I OD INNYCH JEDNOSTEK NIEPOSIADAJĄCYCH OSOBOWOŚCI PRAWNEJ ORAZ WYDATKI ZWIĄZANE Z ICH POBOREM </t>
  </si>
  <si>
    <t>Pobór podatków,opłat i niepodatkowych należności budżetowych</t>
  </si>
  <si>
    <r>
      <rPr>
        <sz val="9"/>
        <rFont val="Arial CE"/>
        <family val="2"/>
      </rPr>
      <t>wynagrodzenia agencyjno-prowizyjne</t>
    </r>
  </si>
  <si>
    <t>zakup usług pozostałych</t>
  </si>
  <si>
    <t>OBSŁUGA DŁUGU PUBLICZNEGO</t>
  </si>
  <si>
    <r>
      <rPr>
        <b/>
        <sz val="9"/>
        <rFont val="Arial CE"/>
        <family val="0"/>
      </rPr>
      <t>Obsługa papierów wartościowych, kredytów i pożyczek j.s.t.</t>
    </r>
  </si>
  <si>
    <t>odsetki i dyskonto od  skarbowych papierów wartościowych, kredytów i pożyczek oraz innych instrumentów finansowych,związanych z obsługą długu krajowego</t>
  </si>
  <si>
    <t>Rozliczenia z tytułu poręczeń i gwarancji udzielonych przez Skarb Państwa  lub jednostkę samorządu terytorialnego</t>
  </si>
  <si>
    <r>
      <rPr>
        <sz val="9"/>
        <rFont val="Arial CE"/>
        <family val="2"/>
      </rPr>
      <t xml:space="preserve">wypłaty z tytułu poręczen i gwarancji </t>
    </r>
  </si>
  <si>
    <t>RÓŻNE   ROZLICZENIA</t>
  </si>
  <si>
    <t>Rezerwy ogólne i celowe</t>
  </si>
  <si>
    <t xml:space="preserve">rezerwy   </t>
  </si>
  <si>
    <t>OŚWIATA  I  WYCHOWANIE</t>
  </si>
  <si>
    <t>Szkoły podstawowe</t>
  </si>
  <si>
    <t>wydatki osobowe niezaliczone do wynagrodzeń</t>
  </si>
  <si>
    <t>wynagrodzenia osobowe pracowników</t>
  </si>
  <si>
    <t>dodatkowe wynagrodzenie roczne</t>
  </si>
  <si>
    <t>składki na ubezpieczenia społeczne</t>
  </si>
  <si>
    <t>składki na ubezpieczenia społeczne</t>
  </si>
  <si>
    <t>składki na ubezpieczenia społeczne</t>
  </si>
  <si>
    <t>70095</t>
  </si>
  <si>
    <t>4600</t>
  </si>
  <si>
    <t>kary i odszkodowania wypłacane na rzecz osób prawnych i innych jednostek organizacyjnych</t>
  </si>
  <si>
    <t>składki na Fundusz Pracy</t>
  </si>
  <si>
    <t>składki na Fundusz Pracy</t>
  </si>
  <si>
    <t>składki na Fundusz Pracy</t>
  </si>
  <si>
    <t>wynagrodzenia bezosobowe</t>
  </si>
  <si>
    <t>wynagrodzenia bezosobowe</t>
  </si>
  <si>
    <t>wynagrodzenia bezosobowe</t>
  </si>
  <si>
    <t>zakup materiałów i wyposażenia</t>
  </si>
  <si>
    <t>zakup środków żywności</t>
  </si>
  <si>
    <t>zakup środków żywności</t>
  </si>
  <si>
    <t>zakup pomocy naukowych,dydaktycznych i książek</t>
  </si>
  <si>
    <t>zakup energii</t>
  </si>
  <si>
    <t>zakup usług remontowych</t>
  </si>
  <si>
    <t>zakup usług pozostałych</t>
  </si>
  <si>
    <t>zakup usług pozostałych</t>
  </si>
  <si>
    <t>zakup usług pozostałych</t>
  </si>
  <si>
    <t>5 Infrastruktura transportowa regionalna i lokalna</t>
  </si>
  <si>
    <t>5,2 Infrastruktura transportowa służąca rozwojowi lokalnemu</t>
  </si>
  <si>
    <t>Przebudowa drogi gminnej Lipinki - Bielice</t>
  </si>
  <si>
    <t>zakup usług dostępu do sieci internet</t>
  </si>
  <si>
    <r>
      <rPr>
        <sz val="9"/>
        <rFont val="Arial CE"/>
        <family val="2"/>
      </rPr>
      <t>opłaty z tytułu zakupu usług telekomunikacyjnych telefoni stacjonarnej</t>
    </r>
  </si>
  <si>
    <t>podróże służbowe krajowe</t>
  </si>
  <si>
    <t>podróże służbowe krajowe</t>
  </si>
  <si>
    <t>podróże służbowe krajowe</t>
  </si>
  <si>
    <t>pozostałe opłaty i składki</t>
  </si>
  <si>
    <t>odpis na zakładowy fundusz świadczeń socjalnych</t>
  </si>
  <si>
    <t>szkolenie pracowników niebędących członkami korpusu służby cywilnej</t>
  </si>
  <si>
    <r>
      <rPr>
        <sz val="9"/>
        <rFont val="Arial CE"/>
        <family val="2"/>
      </rPr>
      <t>zakup materiałów papierniczcych do sprzętu drukarskiego i urządzeń kserograficznych</t>
    </r>
  </si>
  <si>
    <t>zakup akcesoriów komputerowych, w tym programów i licencji</t>
  </si>
  <si>
    <t>wydatki inwestycyjne jednostek budżetowych</t>
  </si>
  <si>
    <t>wydatki na zakupy inwestycyjne jednostek budżetowych</t>
  </si>
  <si>
    <t>Oddziały  przedszkolne w szkołach podstawowych</t>
  </si>
  <si>
    <t>wydatki osobowe niezaliczone do wynagrodzeń</t>
  </si>
  <si>
    <t>wynagrodzenia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</si>
  <si>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</si>
  <si>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</si>
  <si>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</si>
  <si>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</si>
  <si>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pomocy naukowych,dydaktycznych i książek</t>
  </si>
  <si>
    <t>zakup usług pozostałych</t>
  </si>
  <si>
    <t>podróże służbowe krajowe</t>
  </si>
  <si>
    <t>odpis na zakładowy fundusz świadczeń socjalnych</t>
  </si>
  <si>
    <t>Gimnazja</t>
  </si>
  <si>
    <t xml:space="preserve"> wydatki osobowe niezaliczone do wynagrodzeń</t>
  </si>
  <si>
    <t>wynagrodzenia osobowe pracowników</t>
  </si>
  <si>
    <t>dodatkowe wynagrodzenie roczne</t>
  </si>
  <si>
    <t>dotacje otrzymane z funduszy celowych na finansowanie lub dofinansowanie kosztów realizacji inwestycji i zakupów inwestycyjnych jednostek sektora finansów publicznych</t>
  </si>
  <si>
    <t>składki na ubezpieczenia społeczne</t>
  </si>
  <si>
    <t>składki na Fundusz Pracy</t>
  </si>
  <si>
    <t>wynagrodzenia bezosobowe</t>
  </si>
  <si>
    <t>zakup materiałów i wyposażenia</t>
  </si>
  <si>
    <t>zakup pomocy naukowych,dydaktycznych i książek</t>
  </si>
  <si>
    <t>zakup energii</t>
  </si>
  <si>
    <t>zakup usług remontowych</t>
  </si>
  <si>
    <t>zakup usług pozostałych</t>
  </si>
  <si>
    <t>zakup usług dostępu do sieci internet</t>
  </si>
  <si>
    <t>opłaty z tytułu zakupu usług telekomunikacyjnych telefonii komórkowej</t>
  </si>
  <si>
    <r>
      <rPr>
        <sz val="9"/>
        <rFont val="Arial CE"/>
        <family val="2"/>
      </rPr>
      <t>opłaty z tytułu zakupu usług telekomunikacyjnych telefoni stacjonarnej</t>
    </r>
  </si>
  <si>
    <t>podróże służbowe krajowe</t>
  </si>
  <si>
    <r>
      <rPr>
        <sz val="9"/>
        <rFont val="Arial CE"/>
        <family val="2"/>
      </rPr>
      <t>pozostałe opłaty i skłądki</t>
    </r>
  </si>
  <si>
    <t>odpis na zakładowy fundusz świadczeń socjalnych</t>
  </si>
  <si>
    <t>szkolenie pracowników niebędących członkami korpusu służby cywilnej</t>
  </si>
  <si>
    <r>
      <rPr>
        <sz val="9"/>
        <rFont val="Arial CE"/>
        <family val="2"/>
      </rPr>
      <t>zakup materiałów papierniczcych do sprzętu drukarskiego i urządzeń kserograficznych</t>
    </r>
  </si>
  <si>
    <t>zakup akcesoriów komputerowych, w tym programów i licencji</t>
  </si>
  <si>
    <t>wydatki inwestycyjne jednostek budżetowych</t>
  </si>
  <si>
    <t>wydatki na zakupy inwestycyjne jednostek budżetowych</t>
  </si>
  <si>
    <t>Dowożenie uczniów do szkół</t>
  </si>
  <si>
    <t>zakup usług pozostałych</t>
  </si>
  <si>
    <t>Zespoły obsługi ekonomiczno-administracyjnej szkół</t>
  </si>
  <si>
    <t>wynagrodzenia osobowe pracowników</t>
  </si>
  <si>
    <t>dodatkowe wynagrodzenie roczne</t>
  </si>
  <si>
    <t>składki na ubezpieczenia społeczne</t>
  </si>
  <si>
    <t>składki na Fundusz Pracy</t>
  </si>
  <si>
    <t>wynagrodzenia bezosobowe</t>
  </si>
  <si>
    <t>zakup materiałów i wyposażenia</t>
  </si>
  <si>
    <t>zakup usług remontowych</t>
  </si>
  <si>
    <t>zakup usług pozostałych</t>
  </si>
  <si>
    <t>zakup usług dostępu do sieci internet</t>
  </si>
  <si>
    <t>URZĄD  GMINY BISKUPIEC PROW</t>
  </si>
  <si>
    <r>
      <rPr>
        <sz val="9"/>
        <rFont val="Arial CE"/>
        <family val="2"/>
      </rPr>
      <t>opłaty z tytułu zakupu usług telekomunikacyjnych telefoni stacjonarnej</t>
    </r>
  </si>
  <si>
    <t>podróże służbowe krajowe</t>
  </si>
  <si>
    <t>różne opłaty i składki</t>
  </si>
  <si>
    <t>odpis na zakładowy fundusz świadczeń socjalnych</t>
  </si>
  <si>
    <t>szkolenie pracowników niebędących członkami korpusu służby cywilnej</t>
  </si>
  <si>
    <r>
      <rPr>
        <sz val="9"/>
        <rFont val="Arial CE"/>
        <family val="2"/>
      </rPr>
      <t>zakup materiałów papierniczcych do sprzętu drukarskiego i urządzeń kserograficznych</t>
    </r>
  </si>
  <si>
    <t>zakup akcesoriów komputerowych, w tym programów i licencji</t>
  </si>
  <si>
    <t>wydatki na zakupy inwestycyjne jednostek budżetowych</t>
  </si>
  <si>
    <r>
      <rPr>
        <b/>
        <sz val="9"/>
        <rFont val="Arial CE"/>
        <family val="0"/>
      </rPr>
      <t>Dokształcanie i doskonalenie nauczcieli</t>
    </r>
  </si>
  <si>
    <t>zakup usług pozostałych</t>
  </si>
  <si>
    <t>szkolenie pracowników niebędących członkami korpusu służby cywilnej</t>
  </si>
  <si>
    <t>Stołówki szkolne</t>
  </si>
  <si>
    <t xml:space="preserve"> wydatki osobowe niezaliczone do wynagrodzeń</t>
  </si>
  <si>
    <t>wynagrodzenia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</si>
  <si>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</si>
  <si>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</si>
  <si>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</si>
  <si>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</si>
  <si>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środków żywności</t>
  </si>
  <si>
    <t>zakup usług remontowych</t>
  </si>
  <si>
    <t>zakup usług pozostałych</t>
  </si>
  <si>
    <t>podróże służbowe krajowe</t>
  </si>
  <si>
    <t>odpis na zakładowy fundusz świadczeń socjalnych</t>
  </si>
  <si>
    <t>szkolenie pracowników niebędących członkami korpusu służby cywilnej</t>
  </si>
  <si>
    <r>
      <rPr>
        <sz val="9"/>
        <rFont val="Arial CE"/>
        <family val="2"/>
      </rPr>
      <t>zakup materiałów papierniczcych do sprzętu drukarskiego i urządzeń kserograficznych</t>
    </r>
  </si>
  <si>
    <t>zakup akcesoriów komputerowych, w tym programów i licencji</t>
  </si>
  <si>
    <t>wydatki na zakupy inwestycyjne jednostek budżetowych</t>
  </si>
  <si>
    <t>Pozostała działalność</t>
  </si>
  <si>
    <t>wydatki osobowe niezaliczone do wynagrodzeń</t>
  </si>
  <si>
    <t>różne wydatki na rzecz osób fizycznych</t>
  </si>
  <si>
    <t>składki na ubezpieczenia społeczne</t>
  </si>
  <si>
    <t>składki na Fundusz Pracy</t>
  </si>
  <si>
    <t>wynagrodzenia bezosobowe</t>
  </si>
  <si>
    <t>zakup materiałów i wyposażenia</t>
  </si>
  <si>
    <t>zakup usług pozostałych</t>
  </si>
  <si>
    <t>odpisy na zakładowy fundusz świadczeń socjalnych</t>
  </si>
  <si>
    <r>
      <rPr>
        <sz val="9"/>
        <rFont val="Arial CE"/>
        <family val="2"/>
      </rPr>
      <t>zakup materiałów papierniczych do sprzętu drukarskiego i urządzeń kserograficznych</t>
    </r>
  </si>
  <si>
    <r>
      <rPr>
        <sz val="9"/>
        <rFont val="Arial CE"/>
        <family val="2"/>
      </rPr>
      <t>zakup materiałów papierniczcych do sprzętu drukarskiego i urządzeń kserograficznych</t>
    </r>
  </si>
  <si>
    <t>zakup akcesoriów komputerowych, w tym programów i licencji</t>
  </si>
  <si>
    <t>OCHRONA   ZDROWIA</t>
  </si>
  <si>
    <t>Lecznictwo ambulatoryjne</t>
  </si>
  <si>
    <t>wydatki inwestycyjne jednostek budżetowych</t>
  </si>
  <si>
    <t>wydatki na zakupy inwestycyjne jednostek budżetowych</t>
  </si>
  <si>
    <t>wydatki na zakupy inwestycyjne jednostek budżetowych</t>
  </si>
  <si>
    <t>Zwalczanie narkomanii</t>
  </si>
  <si>
    <t>zakup materiałów i wyposażenia</t>
  </si>
  <si>
    <t>zakup usług pozostałych</t>
  </si>
  <si>
    <t>Przeciwdziałanie alkoholizmowi</t>
  </si>
  <si>
    <t>dotacja celowa z budżetu na finansowanie lub dofinansowanie  zadań zleconych do realizacji pozostałym jednostkom nie zaliczanym do sektora finansów publicznych</t>
  </si>
  <si>
    <t>różne wydatki na rzecz osób fizycznych</t>
  </si>
  <si>
    <t>wynagrodzenia bezosobowe</t>
  </si>
  <si>
    <t>zakup materiałów i wyposażenia</t>
  </si>
  <si>
    <t>zakup usług pozostałych</t>
  </si>
  <si>
    <t>podróże służbowe krajowe</t>
  </si>
  <si>
    <t>koszty postępowania sądowego i prokuratorskiego</t>
  </si>
  <si>
    <r>
      <rPr>
        <sz val="9"/>
        <rFont val="Arial CE"/>
        <family val="2"/>
      </rPr>
      <t>zakup materiałów papierniczcych do sprzętu drukarskiego i urządzeń kserograficznych</t>
    </r>
  </si>
  <si>
    <t>zakup akcesoriów komputerowych, w tym programów i licencji</t>
  </si>
  <si>
    <t>Pozostała działalność</t>
  </si>
  <si>
    <t>zakup usług zdrowotnych</t>
  </si>
  <si>
    <t>POMOC SPOŁECZNA</t>
  </si>
  <si>
    <t>Domy pomocy społecznej</t>
  </si>
  <si>
    <t>zakup usług przez jednostki  samorządu  terytorialnego od innych jednostek samorządu terytorialnego</t>
  </si>
  <si>
    <t>Świadczenia rodzinne, świadczenie z funduszu alimentacyjnego oraz składki na ubezpieczenia emerytalne i rentowe z ubezpieczenia społecznego</t>
  </si>
  <si>
    <t>świadczenia społeczne</t>
  </si>
  <si>
    <t>wynagrodzenia osobowe pracowników</t>
  </si>
  <si>
    <t>dodatkowe wynagrodzenie roczne</t>
  </si>
  <si>
    <t>składki na ubezpieczenia społeczne</t>
  </si>
  <si>
    <t>składki na Fundusz Pracy</t>
  </si>
  <si>
    <t>wynagrodzenia bezosobowe</t>
  </si>
  <si>
    <t>zakup materiałów i wyposażenia</t>
  </si>
  <si>
    <t>zakup usług pozostałych</t>
  </si>
  <si>
    <r>
      <rPr>
        <sz val="9"/>
        <rFont val="Arial CE"/>
        <family val="2"/>
      </rPr>
      <t>opłaty z tytułu zakupu usług telekomunikacyjnych telefoni stacjonarnej</t>
    </r>
  </si>
  <si>
    <t>podróże służbowe krajowe</t>
  </si>
  <si>
    <t>4010</t>
  </si>
  <si>
    <t>4430</t>
  </si>
  <si>
    <t>Budowa chodnika w m.Sumin (2008-2009)</t>
  </si>
  <si>
    <t>Termomodernizacja budynku Szkoły Podstawowej w Biskupcu</t>
  </si>
  <si>
    <t>Remont budynku Szkoły Podstawowej w Biskupcu</t>
  </si>
  <si>
    <t>URZĄD GMINY BISKUPIEC, Urząd Marszałkowski</t>
  </si>
  <si>
    <t>Remont remiz strażackich dla OSP w Biskupcu i Krotoszynach</t>
  </si>
  <si>
    <t>Remont OSP Osetno</t>
  </si>
  <si>
    <t>odpisy na zakładowy fundusz świadczeń socjalnych</t>
  </si>
  <si>
    <t>szkolenie pracowników niebędących członkami korpusu służby cywilnej</t>
  </si>
  <si>
    <r>
      <rPr>
        <sz val="9"/>
        <rFont val="Arial CE"/>
        <family val="2"/>
      </rPr>
      <t>zakup materiałów papierniczcych do sprzętu drukarskiego i urządzeń kserograficznych</t>
    </r>
  </si>
  <si>
    <t>zakup akcesoriów komputerowych, w tym programów i licencji</t>
  </si>
  <si>
    <t>wydatki na zakupy inwestycyjne jednostek budżetowych</t>
  </si>
  <si>
    <t>Składki na ubezpieczenie zdrowotne opłacane za osoby pobierające niektóre  świadczenia z pomocy społecznej oraz niektóre świadczenia rodzinne</t>
  </si>
  <si>
    <t>zakup świadczeń zdrowotnych dla osób nieobjętych obowiązkiem ubezpieczenia zdrowotnego</t>
  </si>
  <si>
    <t>Zasiłki i pomoc w naturze oraz składki na ubezpieczenia emerytalne i rentowe</t>
  </si>
  <si>
    <t>świadczenia społeczne</t>
  </si>
  <si>
    <t>świadczenia społeczne</t>
  </si>
  <si>
    <t>zakup materiałów i wyposażenia</t>
  </si>
  <si>
    <t>zakup usług pozostałych</t>
  </si>
  <si>
    <t>Dodatki mieszkaniowe</t>
  </si>
  <si>
    <t>świadczenia społeczne</t>
  </si>
  <si>
    <t>Ośrodki pomocy społecznej</t>
  </si>
  <si>
    <t>wynagrodzenia osobowe pracowników</t>
  </si>
  <si>
    <t>wynagrodzenia osobowe pracowników</t>
  </si>
  <si>
    <t>wynagrodzenia osobowe pracowników</t>
  </si>
  <si>
    <t>dodatkowe wynagrodzenie roczne</t>
  </si>
  <si>
    <t>składki na ubezpieczenia społeczne</t>
  </si>
  <si>
    <t>składki na ubezpieczenia społeczne</t>
  </si>
  <si>
    <t>składki na ubezpieczenia społeczne</t>
  </si>
  <si>
    <t>składki na Fundusz Pracy</t>
  </si>
  <si>
    <t>składki na Fundusz Pracy</t>
  </si>
  <si>
    <t>składki na Fundusz Pracy</t>
  </si>
  <si>
    <t>wynagrodzenia bezosobowe</t>
  </si>
  <si>
    <t>wynagrodzenia bezosobowe</t>
  </si>
  <si>
    <t>wynagrodzenia bezosobowe</t>
  </si>
  <si>
    <t>zakup materiałów i wyposażenia</t>
  </si>
  <si>
    <t>zakup usług remontowych</t>
  </si>
  <si>
    <t>zakup usług zdrowotnych</t>
  </si>
  <si>
    <t>zakup usług pozostałych</t>
  </si>
  <si>
    <t>zakup usług dostępu do sieci internet</t>
  </si>
  <si>
    <r>
      <rPr>
        <sz val="9"/>
        <rFont val="Arial CE"/>
        <family val="2"/>
      </rPr>
      <t>opłaty z tytułu zakupu usług telekomunikacyjnych telefoni stacjonarnej</t>
    </r>
  </si>
  <si>
    <t>podróże służbowe krajowe</t>
  </si>
  <si>
    <t>różne opłaty i składki</t>
  </si>
  <si>
    <t>odpisy na zakładowy fundusz świadczeń socjalnych</t>
  </si>
  <si>
    <t>szkolenie pracowników niebędących członkami korpusu służby cywilnej</t>
  </si>
  <si>
    <t>Jerzy  Czapliński</t>
  </si>
  <si>
    <r>
      <rPr>
        <sz val="9"/>
        <rFont val="Arial CE"/>
        <family val="2"/>
      </rPr>
      <t>zakup materiałów papierniczcych do sprzętu drukarskiego i urządzeń kserograficznych</t>
    </r>
  </si>
  <si>
    <t>zakup akcesoriów komputerowych, w tym programów i licencji</t>
  </si>
  <si>
    <t>Pozostała działalność</t>
  </si>
  <si>
    <t>świadczenia społeczne</t>
  </si>
  <si>
    <t>składki na ubezpieczenia społeczne</t>
  </si>
  <si>
    <t>składki na Fundusz Pracy</t>
  </si>
  <si>
    <t>wynagrodzenia bezosobowe</t>
  </si>
  <si>
    <t>zakup materiałów i wyposażenia</t>
  </si>
  <si>
    <t>zakup usług zdrowotnych</t>
  </si>
  <si>
    <t>zakup usług pozostałych</t>
  </si>
  <si>
    <r>
      <rPr>
        <sz val="9"/>
        <rFont val="Arial CE"/>
        <family val="2"/>
      </rPr>
      <t>zakup materiałów papierniczcych do sprzętu drukarskiego i urządzeń kserograficznych</t>
    </r>
  </si>
  <si>
    <t>zakup akcesoriów komputerowych, w tym programów i licencji</t>
  </si>
  <si>
    <t>POZOSTAŁE ZADANIA W ZAKRESIE POLITYKI SPOŁECZNEJ</t>
  </si>
  <si>
    <t>Pozostała działalność</t>
  </si>
  <si>
    <t>wynagrodzenia osobowe pracowników</t>
  </si>
  <si>
    <t>wynagrodzenia osobowe pracowników</t>
  </si>
  <si>
    <t>składki na ubezpieczenia społeczne</t>
  </si>
  <si>
    <t>składki na ubezpieczenia społeczne</t>
  </si>
  <si>
    <t>składki na Fundusz Pracy</t>
  </si>
  <si>
    <t>składki na Fundusz Pracy</t>
  </si>
  <si>
    <t>wynagrodzenia bezosobowe</t>
  </si>
  <si>
    <t>wynagrodzenia bezosobowe</t>
  </si>
  <si>
    <t>zakup materiałów i wyposażenia</t>
  </si>
  <si>
    <t>zakup materiałów i wyposażenia</t>
  </si>
  <si>
    <t>zakup usług pozostałych</t>
  </si>
  <si>
    <t>zakup usług pozostałych</t>
  </si>
  <si>
    <t>zakup akcesoriów komputerowych, w tym programów i licencji</t>
  </si>
  <si>
    <t>zakup akcesoriów komputerowych, w tym programów i licencji</t>
  </si>
  <si>
    <t>EDUKACYJNA  OPIEKA  WYCHOWAWCZA</t>
  </si>
  <si>
    <t>Świetlice  szkolne</t>
  </si>
  <si>
    <t>wydatki osobowe niezaliczone do wynagrodzeń</t>
  </si>
  <si>
    <t>wynagrodzenia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</si>
  <si>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</si>
  <si>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</si>
  <si>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</si>
  <si>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</si>
  <si>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pomocy naukowych,dydaktycznych i książek</t>
  </si>
  <si>
    <t>zakup usług remontowych</t>
  </si>
  <si>
    <t>zakup usług pozostałych</t>
  </si>
  <si>
    <t>podróże służbowe krajowe</t>
  </si>
  <si>
    <t>odpis na zakładowy fundusz świadczeń socjalnych</t>
  </si>
  <si>
    <t>szkolenie pracowników niebędących członkami korpusu służby cywilnej</t>
  </si>
  <si>
    <t>Pomoc materialna dla uczniów</t>
  </si>
  <si>
    <t>stypendia dla  uczniów</t>
  </si>
  <si>
    <t xml:space="preserve">inne formy pomocy dla uczniów </t>
  </si>
  <si>
    <t>Dokumentacja techniczna dot. Drogi gminnej Lipinki - Bielice</t>
  </si>
  <si>
    <t>Przebudowa drogi gminnej Lipinki - Biskupiec</t>
  </si>
  <si>
    <t>Wymiana stolarki  drzwiowej w Szkole Podstawowej w Łąkorzu</t>
  </si>
  <si>
    <t>Przebudowa ciągu dróg gminnych Krotoszyny-Zawada-Wonna-Wonna-Wielka Wólka (do granicy z gminą Iława w kierunku msc. Skarszewo i Gulb) (2009-2010)</t>
  </si>
  <si>
    <t>Przebudowa drogi gminnej Lipinki - Bielice (2008-2010)</t>
  </si>
  <si>
    <t>Dokształcanie i doskonalenie nauczycieli</t>
  </si>
  <si>
    <t>zakup pozostałych usług</t>
  </si>
  <si>
    <t>GOSPODARKA KOMUNALNA I OCHRONA ŚRODOWISKA</t>
  </si>
  <si>
    <t>Oczyszczanie miast i wsi</t>
  </si>
  <si>
    <t>zakup materiałów i wyposażenia</t>
  </si>
  <si>
    <t>zakup usług pozostałych</t>
  </si>
  <si>
    <t>Utrzymanie zieleni w miastach i gminach</t>
  </si>
  <si>
    <t>zakup materiałów i wyposażenia</t>
  </si>
  <si>
    <t>zakup usług pozostałych</t>
  </si>
  <si>
    <t>Ochrona różnorodności biologicznej i krajobrazu</t>
  </si>
  <si>
    <t>zakup usług pozostałych</t>
  </si>
  <si>
    <t>Oświetlenie ulic,placów i dróg</t>
  </si>
  <si>
    <t>zakup materiałów i wyposażenia</t>
  </si>
  <si>
    <t>zakup energii</t>
  </si>
  <si>
    <t>zakup usług remontowych</t>
  </si>
  <si>
    <t>zakup usług pozostałych</t>
  </si>
  <si>
    <t>4308</t>
  </si>
  <si>
    <t>4298</t>
  </si>
  <si>
    <t>4299</t>
  </si>
  <si>
    <t>zakup świadczeń zdrowotnych dla osób nieobjętych obowiążkiem ubezpieczenia zdrowotnego</t>
  </si>
  <si>
    <t>6050</t>
  </si>
  <si>
    <t>6059</t>
  </si>
  <si>
    <t>36.</t>
  </si>
  <si>
    <t>Zakup samochodu do wywozu odpadów komunalnych z funkcją zgniatania</t>
  </si>
  <si>
    <t>90003</t>
  </si>
  <si>
    <t>Dokumentacje techniczne i inne wydatki inwestycyjne (2009)</t>
  </si>
  <si>
    <t>Program Rozwoju Obszarów Wiejskich 2007 - 2013</t>
  </si>
  <si>
    <t>Program Rozwoju Obszarów Wiejskich  2007 - 2013</t>
  </si>
  <si>
    <t>Podstawowe usługi dla gospodarki i ludności wiejskiej</t>
  </si>
  <si>
    <t>Wpływy i wydatki związane z gromadzeniem środków  z opłat i kar za korzystanie ze środowiska</t>
  </si>
  <si>
    <t>różne opłaty i składki</t>
  </si>
  <si>
    <t>Pozostała działalność</t>
  </si>
  <si>
    <t>zakup usług pozostałych</t>
  </si>
  <si>
    <t>KULTURA  I  OCHRONA  DZIEDZICTWA  NARODOWEGO</t>
  </si>
  <si>
    <t>Domy i ośrodki kultury,świetlice i kluby</t>
  </si>
  <si>
    <t>dotacja podmiotowa z budżetu dla samorządowej  instytucji kultury</t>
  </si>
  <si>
    <t>wydatki inwestycyjne jednostek budżetowych</t>
  </si>
  <si>
    <t>Biblioteki</t>
  </si>
  <si>
    <t xml:space="preserve">dotacja podmiotowa z budżetu  dla samorządowej  instytucji kultury </t>
  </si>
  <si>
    <t>Ochrona zabytków i opieka nad zabytkami</t>
  </si>
  <si>
    <t>Nowoczesny proces dydaktyczny szansą młodego pokolenia</t>
  </si>
  <si>
    <r>
      <rPr>
        <sz val="9"/>
        <rFont val="Arial CE"/>
        <family val="0"/>
      </rPr>
      <t>dotacja celowa z budżetu na finansowanie lub dofinansowanie zadań zleconych do realizacji pozostałym jednostkom nizalicznym do sektora finansów publicznych</t>
    </r>
  </si>
  <si>
    <t>Pozostała działalność</t>
  </si>
  <si>
    <t>różne wydatki na rzecz osób fizycznych</t>
  </si>
  <si>
    <t>wynagrodzenia bezosobowe</t>
  </si>
  <si>
    <t>Infrastruktura Społeczna</t>
  </si>
  <si>
    <t>1.7</t>
  </si>
  <si>
    <t>zakup materiałów i wyposażenia</t>
  </si>
  <si>
    <t>zakup usług pozostałych</t>
  </si>
  <si>
    <t>podróże służbowe krajowe</t>
  </si>
  <si>
    <t>różne opłaty i składki</t>
  </si>
  <si>
    <t>zakup akcesoriów komputerowych, w tym programów i licencji</t>
  </si>
  <si>
    <t>KULTURA  FIZYCZNA  I  SPORT</t>
  </si>
  <si>
    <t>Pozostała działalność</t>
  </si>
  <si>
    <r>
      <rPr>
        <sz val="9"/>
        <rFont val="Arial CE"/>
        <family val="0"/>
      </rPr>
      <t>dotacja celowa z budżetu na finansowanie lub dofinansowanie zadań zleconych do realizacji pozostałym jednostkom nizalicznym do sektora finansów publicznych</t>
    </r>
  </si>
  <si>
    <t>zakup materiałów i wyposażenia</t>
  </si>
  <si>
    <t>zakup usług pozostałych</t>
  </si>
  <si>
    <t>różne opłaty i składki</t>
  </si>
  <si>
    <t>OGÓŁEM</t>
  </si>
  <si>
    <t>Wydatki ogółem    :</t>
  </si>
  <si>
    <t>Wydatki bieżące   :</t>
  </si>
  <si>
    <t>W tym : wynagrodzenia</t>
  </si>
  <si>
    <t>pochodne od wynagrodzeń</t>
  </si>
  <si>
    <t>dotacje</t>
  </si>
  <si>
    <r>
      <rPr>
        <sz val="10"/>
        <rFont val="Arial CE"/>
        <family val="0"/>
      </rPr>
      <t>wydatki na obsł.długu jst</t>
    </r>
  </si>
  <si>
    <r>
      <rPr>
        <sz val="10"/>
        <rFont val="Arial CE"/>
        <family val="0"/>
      </rPr>
      <t>wydatki z tyt.poreczeń itd..</t>
    </r>
  </si>
  <si>
    <t>Wydatki majątkowe</t>
  </si>
  <si>
    <t>w tym : wydatki inwestycyjne</t>
  </si>
  <si>
    <t>pozostałe wydatki majątkowe</t>
  </si>
  <si>
    <t>Limity wydatków na wieloletnie programy inwestycyjne w latach 2009 - 2011</t>
  </si>
  <si>
    <t>w złotych</t>
  </si>
  <si>
    <r>
      <rPr>
        <b/>
        <sz val="10"/>
        <rFont val="Arial CE"/>
        <family val="2"/>
      </rPr>
      <t>Lp.</t>
    </r>
  </si>
  <si>
    <t>Dział</t>
  </si>
  <si>
    <r>
      <rPr>
        <b/>
        <sz val="10"/>
        <rFont val="Arial CE"/>
        <family val="2"/>
      </rPr>
      <t>Rozdz.</t>
    </r>
  </si>
  <si>
    <r>
      <rPr>
        <b/>
        <sz val="10"/>
        <rFont val="Arial CE"/>
        <family val="2"/>
      </rPr>
      <t>Nazwa zadania inwestycyjnego
i okres realizacji
(w latach)</t>
    </r>
  </si>
  <si>
    <t>Łączne koszty finansowe</t>
  </si>
  <si>
    <t>Planowane wydatki</t>
  </si>
  <si>
    <t>Jednostka organizacyjna realizująca zadanie lub koordynująca program</t>
  </si>
  <si>
    <t>rok budżetowy 2009 (8+9+10+11)</t>
  </si>
  <si>
    <t>w tym źródła finansowania</t>
  </si>
  <si>
    <t>2010r.</t>
  </si>
  <si>
    <t>2011r.</t>
  </si>
  <si>
    <r>
      <rPr>
        <b/>
        <sz val="10"/>
        <rFont val="Arial CE"/>
        <family val="2"/>
      </rPr>
      <t>dochody własne j.s.t.</t>
    </r>
  </si>
  <si>
    <r>
      <rPr>
        <b/>
        <sz val="10"/>
        <rFont val="Arial CE"/>
        <family val="2"/>
      </rPr>
      <t>kredyty
i pożyczki</t>
    </r>
  </si>
  <si>
    <r>
      <rPr>
        <b/>
        <sz val="10"/>
        <rFont val="Arial CE"/>
        <family val="2"/>
      </rPr>
      <t>środki pochodzące z innych  źr.*</t>
    </r>
  </si>
  <si>
    <r>
      <rPr>
        <b/>
        <sz val="10"/>
        <rFont val="Arial CE"/>
        <family val="2"/>
      </rPr>
      <t>środki wymienione
w art. 5 ust. 1 pkt 2 i 3 u.f.p.</t>
    </r>
  </si>
  <si>
    <t>1.</t>
  </si>
  <si>
    <t>010</t>
  </si>
  <si>
    <t>01010</t>
  </si>
  <si>
    <r>
      <rPr>
        <sz val="10"/>
        <rFont val="Arial CE"/>
        <family val="0"/>
      </rPr>
      <t>Budowa kanalizacji sanitarnej w miejscowości Piotrowice w gminie Biskupiec (2007-2010)</t>
    </r>
  </si>
  <si>
    <t>URZĄD  GMINY BISKUPIEC, RPO</t>
  </si>
  <si>
    <t>2.</t>
  </si>
  <si>
    <t>01010</t>
  </si>
  <si>
    <r>
      <rPr>
        <sz val="10"/>
        <rFont val="Arial CE"/>
        <family val="0"/>
      </rPr>
      <t>Budowa kanalizacji sanitarnej w miejscowości Słupnica w gminie Biskupiec (2007-2010)</t>
    </r>
  </si>
  <si>
    <t>3.</t>
  </si>
  <si>
    <t>01010</t>
  </si>
  <si>
    <t>URZĄD  GMINY BISKUPIEC, PROW</t>
  </si>
  <si>
    <t>4.</t>
  </si>
  <si>
    <t>5.</t>
  </si>
  <si>
    <t>600</t>
  </si>
  <si>
    <t>60016</t>
  </si>
  <si>
    <r>
      <rPr>
        <sz val="10"/>
        <rFont val="Arial CE"/>
        <family val="0"/>
      </rPr>
      <t>Przebudowa  ulicy Jesionowej w m.Biskupiec (2008-2009)</t>
    </r>
  </si>
  <si>
    <t>URZĄD  GMINY BISKUPIEC</t>
  </si>
  <si>
    <t>6.</t>
  </si>
  <si>
    <t>60016</t>
  </si>
  <si>
    <r>
      <rPr>
        <sz val="10"/>
        <rFont val="Arial CE"/>
        <family val="0"/>
      </rPr>
      <t>Przebudowa drogi gminnej w m.Piotrowice (2008-2009)</t>
    </r>
  </si>
  <si>
    <t>URZĄD  GMINY BISKUPIEC</t>
  </si>
  <si>
    <t>7.</t>
  </si>
  <si>
    <t>60016</t>
  </si>
  <si>
    <r>
      <rPr>
        <sz val="10"/>
        <rFont val="Arial CE"/>
        <family val="0"/>
      </rPr>
      <t>Przebudowa drogi gminnej  Lipinki - Hermanowo (2008-2009)</t>
    </r>
  </si>
  <si>
    <t>URZĄD  GMINY BISKUPIEC</t>
  </si>
  <si>
    <t>8.</t>
  </si>
  <si>
    <t>60016</t>
  </si>
  <si>
    <r>
      <rPr>
        <sz val="10"/>
        <rFont val="Arial CE"/>
        <family val="0"/>
      </rPr>
      <t>Przebudowa ul.Długiej w m. Biskupiec (2008-2009)</t>
    </r>
  </si>
  <si>
    <t>9.</t>
  </si>
  <si>
    <t>60016</t>
  </si>
  <si>
    <r>
      <rPr>
        <sz val="10"/>
        <rFont val="Arial CE"/>
        <family val="0"/>
      </rPr>
      <t>Przebudowa ul. Wolności w m. Biskupiec (2008-2009)</t>
    </r>
  </si>
  <si>
    <t>10.</t>
  </si>
  <si>
    <t>60016</t>
  </si>
  <si>
    <r>
      <rPr>
        <sz val="10"/>
        <rFont val="Arial CE"/>
        <family val="0"/>
      </rPr>
      <t>Przebudowa Ul.Piekarskiej w m.Biskupiec (2008-2009)</t>
    </r>
  </si>
  <si>
    <t>11.</t>
  </si>
  <si>
    <t>60016</t>
  </si>
  <si>
    <r>
      <rPr>
        <sz val="10"/>
        <rFont val="Arial CE"/>
        <family val="0"/>
      </rPr>
      <t>Przebudowa ul. Szewskiej w m. Biskupiec (2008-2009)</t>
    </r>
  </si>
  <si>
    <t>12.</t>
  </si>
  <si>
    <t>60016</t>
  </si>
  <si>
    <r>
      <rPr>
        <sz val="10"/>
        <rFont val="Arial CE"/>
        <family val="0"/>
      </rPr>
      <t>Przebudowa ul.Tkackiej w m. Biskupiec (2008-2009)</t>
    </r>
  </si>
  <si>
    <t>URZĄD  GMINY BISKUPIEC</t>
  </si>
  <si>
    <t>13.</t>
  </si>
  <si>
    <t>60016</t>
  </si>
  <si>
    <r>
      <rPr>
        <sz val="10"/>
        <rFont val="Arial CE"/>
        <family val="0"/>
      </rPr>
      <t>Przebudowa ul.Szpitalnej w m. Biskupiec (2008-2009)</t>
    </r>
  </si>
  <si>
    <t>URZĄD  GMINY BISKUPIEC</t>
  </si>
  <si>
    <t>14.</t>
  </si>
  <si>
    <t>60016</t>
  </si>
  <si>
    <r>
      <rPr>
        <sz val="10"/>
        <rFont val="Arial CE"/>
        <family val="0"/>
      </rPr>
      <t>Przebudowa ul.Kościelnej w m. Biskupiec (2008-2009)</t>
    </r>
  </si>
  <si>
    <t>URZĄD  GMINY BISKUPIEC</t>
  </si>
  <si>
    <t>15.</t>
  </si>
  <si>
    <t>60016</t>
  </si>
  <si>
    <r>
      <rPr>
        <sz val="10"/>
        <rFont val="Arial CE"/>
        <family val="0"/>
      </rPr>
      <t>Przebudowa ul.Pełnej w m. Biskupiec (2008-2009)</t>
    </r>
  </si>
  <si>
    <t>URZĄD  GMINY BISKUPIEC</t>
  </si>
  <si>
    <t>16.</t>
  </si>
  <si>
    <t>60016</t>
  </si>
  <si>
    <r>
      <rPr>
        <sz val="10"/>
        <rFont val="Arial CE"/>
        <family val="0"/>
      </rPr>
      <t>Przebudowa ul.na działce nr 483 (od ul.Lipowej) w m.Biskupiec (2008-2009)</t>
    </r>
  </si>
  <si>
    <t>URZĄD  GMINY BISKUPIEC</t>
  </si>
  <si>
    <t>17.</t>
  </si>
  <si>
    <t>60016</t>
  </si>
  <si>
    <r>
      <rPr>
        <sz val="10"/>
        <rFont val="Arial CE"/>
        <family val="0"/>
      </rPr>
      <t>Budowa chodnika w m.Czachówki (2008-2009)</t>
    </r>
  </si>
  <si>
    <t>URZĄD  GMINY BISKUPIEC</t>
  </si>
  <si>
    <t>18.</t>
  </si>
  <si>
    <t>60016</t>
  </si>
  <si>
    <r>
      <rPr>
        <sz val="10"/>
        <rFont val="Arial CE"/>
        <family val="0"/>
      </rPr>
      <t>Budowa chodnika w m.Słupnica (2008-2009)</t>
    </r>
  </si>
  <si>
    <t>URZĄD  GMINY BISKUPIEC</t>
  </si>
  <si>
    <t>19.</t>
  </si>
  <si>
    <t>60016</t>
  </si>
  <si>
    <r>
      <rPr>
        <sz val="10"/>
        <rFont val="Arial CE"/>
        <family val="0"/>
      </rPr>
      <t>Budowa chodnika w m.Piotrowice (2008-2009)</t>
    </r>
  </si>
  <si>
    <t>URZĄD  GMINY BISKUPIEC</t>
  </si>
  <si>
    <t>20.</t>
  </si>
  <si>
    <t>60016</t>
  </si>
  <si>
    <r>
      <rPr>
        <sz val="10"/>
        <rFont val="Arial CE"/>
        <family val="0"/>
      </rPr>
      <t>Budowa chodnika w m.Łąkorek (2008-2009)</t>
    </r>
  </si>
  <si>
    <t>URZĄD  GMINY BISKUPIEC</t>
  </si>
  <si>
    <t>21.</t>
  </si>
  <si>
    <t>60016</t>
  </si>
  <si>
    <t xml:space="preserve"> GMINA BISKUPIEC 50%, NARODOWY PROGRAM PRZEBUDOWY DRÓG LOKALNYCH 50%</t>
  </si>
  <si>
    <t>URZĄD  GMINY BISKUPIEC, PROW</t>
  </si>
  <si>
    <t>60016</t>
  </si>
  <si>
    <r>
      <rPr>
        <sz val="10"/>
        <rFont val="Arial CE"/>
        <family val="0"/>
      </rPr>
      <t>Przebudowa drogi gminnej Ostrowite - Wronka (2008-2010)</t>
    </r>
  </si>
  <si>
    <t>URZĄD  GMINY BISKUPIEC, RPO</t>
  </si>
  <si>
    <t>60016</t>
  </si>
  <si>
    <r>
      <rPr>
        <sz val="10"/>
        <rFont val="Arial CE"/>
        <family val="0"/>
      </rPr>
      <t>Przebudowa drogi gminnej Rywałdzik - Mierzyn (2008-2010)</t>
    </r>
  </si>
  <si>
    <t>URZĄD  GMINY BISKUPIEC, RPO</t>
  </si>
  <si>
    <t>60016</t>
  </si>
  <si>
    <r>
      <rPr>
        <sz val="10"/>
        <rFont val="Arial CE"/>
        <family val="0"/>
      </rPr>
      <t>Przebudowa drogi gminnej Łąkorz - Łąkorek (2008-2010)</t>
    </r>
  </si>
  <si>
    <t>URZĄD  GMINY BISKUPIEC, RPO</t>
  </si>
  <si>
    <t>26.</t>
  </si>
  <si>
    <t>60016</t>
  </si>
  <si>
    <r>
      <rPr>
        <sz val="8"/>
        <rFont val="Arial CE"/>
        <family val="0"/>
      </rPr>
      <t>URZĄD  GMINY BISKUPIEC i NFOŚiGW</t>
    </r>
  </si>
  <si>
    <t>28.</t>
  </si>
  <si>
    <t>URZĄD GMINY BISKUPIEC, Ministerstwo Kultury i Dziedzictwa  Narodowego</t>
  </si>
  <si>
    <t>29.</t>
  </si>
  <si>
    <t>URZĄD GMINY BISKUPIEC, PROW</t>
  </si>
  <si>
    <r>
      <rPr>
        <sz val="10"/>
        <rFont val="Arial CE"/>
        <family val="0"/>
      </rPr>
      <t>Doposażenie OSP w Biskupcu w niezbędne samochody ratowniczo-gaśnicze (2008-2009)</t>
    </r>
  </si>
  <si>
    <t>URZĄD  GMINY BISKUPIEC, RPO</t>
  </si>
  <si>
    <t>31.</t>
  </si>
  <si>
    <t>URZĄD  GMINY BISKUPIEC RPO</t>
  </si>
  <si>
    <t>32.</t>
  </si>
  <si>
    <r>
      <rPr>
        <sz val="8"/>
        <rFont val="Arial CE"/>
        <family val="0"/>
      </rPr>
      <t>URZĄD  GMINY BISKUPIEC, WFOŚiGW</t>
    </r>
  </si>
  <si>
    <t>URZĄD  GMINY BISKUPIEC, Ministerstwo Kultury i Dziedzictwa Narodowego</t>
  </si>
  <si>
    <t>Ogółem</t>
  </si>
  <si>
    <t>x</t>
  </si>
  <si>
    <t>* Wybrać odpowiednie oznaczenie źródła finansowania:</t>
  </si>
  <si>
    <t>Przewodniczący Rady Gminy</t>
  </si>
  <si>
    <r>
      <rPr>
        <sz val="10"/>
        <rFont val="Arial CE"/>
        <family val="0"/>
      </rPr>
      <t>A. Dotacje i środki z budżetu państwa (np. od wojewody, MEN, UKFiS, …)</t>
    </r>
  </si>
  <si>
    <r>
      <rPr>
        <sz val="10"/>
        <rFont val="Arial CE"/>
        <family val="0"/>
      </rPr>
      <t>B. Środki i dotacje otrzymane od innych jst oraz innych jednostek zaliczanych do sektora finansów publicznych</t>
    </r>
  </si>
  <si>
    <r>
      <rPr>
        <sz val="10"/>
        <rFont val="Arial CE"/>
        <family val="0"/>
      </rPr>
      <t>Jerzy Czapliński</t>
    </r>
  </si>
  <si>
    <t xml:space="preserve">C. Inne źródła </t>
  </si>
  <si>
    <r>
      <rPr>
        <i/>
        <sz val="10"/>
        <rFont val="Arial CE"/>
        <family val="0"/>
      </rPr>
      <t>**) - kol. 4 do wykorzystania fakultatywnego</t>
    </r>
  </si>
  <si>
    <t>Zadania inwestycyjne w 2009 r.</t>
  </si>
  <si>
    <t>w złotych</t>
  </si>
  <si>
    <r>
      <rPr>
        <b/>
        <sz val="10"/>
        <rFont val="Arial CE"/>
        <family val="2"/>
      </rPr>
      <t>Lp.</t>
    </r>
  </si>
  <si>
    <t>Dział</t>
  </si>
  <si>
    <r>
      <rPr>
        <b/>
        <sz val="10"/>
        <rFont val="Arial CE"/>
        <family val="2"/>
      </rPr>
      <t>Rozdz.</t>
    </r>
  </si>
  <si>
    <t>Nazwa zadania inwestycyjnego</t>
  </si>
  <si>
    <t>Planowane wydatki</t>
  </si>
  <si>
    <t>Jednostka organizacyjna realizująca zadanie lub koordynująca program</t>
  </si>
  <si>
    <t>rok budżetowy 2009 (8+9+10+11)</t>
  </si>
  <si>
    <t>w tym źródła finansowania</t>
  </si>
  <si>
    <r>
      <rPr>
        <b/>
        <sz val="10"/>
        <rFont val="Arial CE"/>
        <family val="2"/>
      </rPr>
      <t>dochody własne j.s.t.</t>
    </r>
  </si>
  <si>
    <r>
      <rPr>
        <b/>
        <sz val="10"/>
        <rFont val="Arial CE"/>
        <family val="2"/>
      </rPr>
      <t>kredyty
i pożyczki</t>
    </r>
  </si>
  <si>
    <r>
      <rPr>
        <b/>
        <sz val="10"/>
        <rFont val="Arial CE"/>
        <family val="2"/>
      </rPr>
      <t>środki pochodzące
z innych  źródeł*</t>
    </r>
  </si>
  <si>
    <r>
      <rPr>
        <b/>
        <sz val="10"/>
        <rFont val="Arial CE"/>
        <family val="2"/>
      </rPr>
      <t>środki wymienione
w art. 5 ust. 1 pkt 2 i 3 u.f.p.</t>
    </r>
  </si>
  <si>
    <t>010</t>
  </si>
  <si>
    <t>01010</t>
  </si>
  <si>
    <t>URZĄD GMINY BISKUPIEC</t>
  </si>
  <si>
    <t>600</t>
  </si>
  <si>
    <t>60016</t>
  </si>
  <si>
    <t>URZĄD GMINY BISKUPIEC</t>
  </si>
  <si>
    <t>700</t>
  </si>
  <si>
    <t>70005</t>
  </si>
  <si>
    <t>Zakupy inwestycyjne</t>
  </si>
  <si>
    <t>URZĄD GMINY BISKUPIEC</t>
  </si>
  <si>
    <t>750</t>
  </si>
  <si>
    <t>75023</t>
  </si>
  <si>
    <t>URZĄD GMINY BISKUPIEC</t>
  </si>
  <si>
    <t>75023</t>
  </si>
  <si>
    <t>Zakupy inwestycyjne</t>
  </si>
  <si>
    <t>URZĄD GMINY BISKUPIEC</t>
  </si>
  <si>
    <t>801</t>
  </si>
  <si>
    <t>80101</t>
  </si>
  <si>
    <t>80110</t>
  </si>
  <si>
    <r>
      <rPr>
        <sz val="10"/>
        <rFont val="Arial CE"/>
        <family val="0"/>
      </rPr>
      <t>Nagłośnienie Sali gimanastycznej w P.Gm.w Bielicach</t>
    </r>
  </si>
  <si>
    <t>4410</t>
  </si>
  <si>
    <t>URZĄD GMINY BISKUPIEC</t>
  </si>
  <si>
    <t>Ogółem</t>
  </si>
  <si>
    <t>x</t>
  </si>
  <si>
    <t>* Wybrać odpowiednie oznaczenie źródła finansowania:</t>
  </si>
  <si>
    <t>Przewodniczący Rady Gminy</t>
  </si>
  <si>
    <r>
      <rPr>
        <sz val="10"/>
        <rFont val="Arial CE"/>
        <family val="0"/>
      </rPr>
      <t>A. Dotacje i środki z budżetu państwa (np. od wojewody, MEN, UKFiS, …)</t>
    </r>
  </si>
  <si>
    <r>
      <rPr>
        <sz val="10"/>
        <rFont val="Arial CE"/>
        <family val="0"/>
      </rPr>
      <t>B. Środki i dotacje otrzymane od innych jst oraz innych jednostek zaliczanych do sektora finansów publicznych</t>
    </r>
  </si>
  <si>
    <r>
      <rPr>
        <sz val="10"/>
        <rFont val="Arial CE"/>
        <family val="0"/>
      </rPr>
      <t>Jerzy Czapliński</t>
    </r>
  </si>
  <si>
    <t xml:space="preserve">C. Inne źródła </t>
  </si>
  <si>
    <r>
      <rPr>
        <i/>
        <sz val="10"/>
        <rFont val="Arial CE"/>
        <family val="0"/>
      </rPr>
      <t>**) - kol. 4 do wykorzystania fakultatywnego</t>
    </r>
  </si>
  <si>
    <r>
      <rPr>
        <b/>
        <sz val="10"/>
        <rFont val="Arial"/>
        <family val="2"/>
      </rPr>
      <t>Wydatki na programy i projekty realizowane ze środków pochodzących z funduszy strukturalnych i Funduszu Spójności*</t>
    </r>
  </si>
  <si>
    <r>
      <rPr>
        <b/>
        <sz val="8"/>
        <rFont val="Arial"/>
        <family val="2"/>
      </rPr>
      <t>Lp.</t>
    </r>
  </si>
  <si>
    <t>Projekt</t>
  </si>
  <si>
    <t>Kategoria interwencji funduszy strukturalnych</t>
  </si>
  <si>
    <r>
      <rPr>
        <b/>
        <sz val="8"/>
        <rFont val="Arial"/>
        <family val="2"/>
      </rPr>
      <t>Klasyfikacja (dział, rozdział,
paragraf)</t>
    </r>
  </si>
  <si>
    <r>
      <rPr>
        <b/>
        <sz val="8"/>
        <rFont val="Arial"/>
        <family val="2"/>
      </rPr>
      <t>Wydatki
w okresie realizacji Projektu (całkowita wartość Projektu)
(6+7)</t>
    </r>
  </si>
  <si>
    <t>w tym:</t>
  </si>
  <si>
    <t>Planowane wydatki</t>
  </si>
  <si>
    <r>
      <rPr>
        <b/>
        <sz val="8"/>
        <rFont val="Arial"/>
        <family val="2"/>
      </rPr>
      <t>Środki
z budżetu krajowego</t>
    </r>
  </si>
  <si>
    <r>
      <rPr>
        <b/>
        <sz val="8"/>
        <rFont val="Arial"/>
        <family val="2"/>
      </rPr>
      <t>Środki
z budżetu UE</t>
    </r>
  </si>
  <si>
    <t>2009r.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</si>
  <si>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</si>
  <si>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</si>
  <si>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</si>
  <si>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</si>
  <si>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</si>
  <si>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</si>
  <si>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</si>
  <si>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z tego, źródła finansowania:</t>
  </si>
  <si>
    <r>
      <rPr>
        <b/>
        <sz val="8"/>
        <rFont val="Arial"/>
        <family val="2"/>
      </rPr>
      <t>pożyczki
i kredyty</t>
    </r>
  </si>
  <si>
    <t>obligacje</t>
  </si>
  <si>
    <t>pozostałe**</t>
  </si>
  <si>
    <t>pożyczki  z budżetu państwa</t>
  </si>
  <si>
    <r>
      <rPr>
        <b/>
        <sz val="8"/>
        <rFont val="Arial"/>
        <family val="2"/>
      </rPr>
      <t>pożyczki
i kredyty</t>
    </r>
  </si>
  <si>
    <t>obligacje</t>
  </si>
  <si>
    <t>pozostałe</t>
  </si>
  <si>
    <t>Wydatki majątkowe razem:</t>
  </si>
  <si>
    <t>x</t>
  </si>
  <si>
    <t>1.1</t>
  </si>
  <si>
    <t>Program:</t>
  </si>
  <si>
    <t>Program Rozwoju Obszarów Wiejskich</t>
  </si>
  <si>
    <t>Priorytet:</t>
  </si>
  <si>
    <t>Działanie:</t>
  </si>
  <si>
    <t>Odnowa i rozwój wsi</t>
  </si>
  <si>
    <t>Nazwa projektu:</t>
  </si>
  <si>
    <t>Razem wydatki:</t>
  </si>
  <si>
    <t>z tego: 2009r.</t>
  </si>
  <si>
    <t>2012r.***</t>
  </si>
  <si>
    <t>1.2</t>
  </si>
  <si>
    <r>
      <rPr>
        <sz val="8"/>
        <rFont val="Arial"/>
        <family val="0"/>
      </rPr>
      <t>Regionalny Program Operacyjny Warmia i Mazury 2007-2013</t>
    </r>
  </si>
  <si>
    <t>Środowisko przyrodnicze</t>
  </si>
  <si>
    <t>75412</t>
  </si>
  <si>
    <t>1.3</t>
  </si>
  <si>
    <t>Program:</t>
  </si>
  <si>
    <t>Priorytet:</t>
  </si>
  <si>
    <t>Działanie:</t>
  </si>
  <si>
    <t>Nazwa projektu:</t>
  </si>
  <si>
    <t>Razem wydatki:</t>
  </si>
  <si>
    <t>z tego: 2009r.</t>
  </si>
  <si>
    <t>2010r.</t>
  </si>
  <si>
    <t>2011r.</t>
  </si>
  <si>
    <t>2012r.***</t>
  </si>
  <si>
    <t>1.4</t>
  </si>
  <si>
    <t>Program:</t>
  </si>
  <si>
    <t>Priorytet:</t>
  </si>
  <si>
    <t>Działanie:</t>
  </si>
  <si>
    <t>Nazwa projektu:</t>
  </si>
  <si>
    <t>Razem wydatki:</t>
  </si>
  <si>
    <t>01010</t>
  </si>
  <si>
    <t>z tego: 2009r.</t>
  </si>
  <si>
    <t>2010r.</t>
  </si>
  <si>
    <t>2011r.</t>
  </si>
  <si>
    <t>2012r.***</t>
  </si>
  <si>
    <t>1.5</t>
  </si>
  <si>
    <t>6.1. Poprawa i zapobieganie degradacji środowiska poprzez budowę, rozbudowę, modernizację infrastruktury środowiska</t>
  </si>
  <si>
    <t>1.6</t>
  </si>
  <si>
    <t>Wydatki bieżące razem:</t>
  </si>
  <si>
    <t>x</t>
  </si>
  <si>
    <t>2.1</t>
  </si>
  <si>
    <t>Program:</t>
  </si>
  <si>
    <t>Program Operacyjny Kapitał Ludzki 2007-2013</t>
  </si>
  <si>
    <t>Priorytet:</t>
  </si>
  <si>
    <t>VII Promocja integracji społecznej</t>
  </si>
  <si>
    <t>Działanie:</t>
  </si>
  <si>
    <t>7.1.1 Rozwój i upowszechnianie aktywnej integracji przez ośrodki pomocy społecznej</t>
  </si>
  <si>
    <t>Nazwa projektu:</t>
  </si>
  <si>
    <t>Nadzieja na lepsze jutro</t>
  </si>
  <si>
    <t>Jerzy Czapliński</t>
  </si>
  <si>
    <t>Razem wydatki:</t>
  </si>
  <si>
    <t>85214, 85395</t>
  </si>
  <si>
    <t>z tego: 2009r.</t>
  </si>
  <si>
    <t>2010r.</t>
  </si>
  <si>
    <t>2011r.</t>
  </si>
  <si>
    <t>2012r.***</t>
  </si>
  <si>
    <t>2.2</t>
  </si>
  <si>
    <t>Program:</t>
  </si>
  <si>
    <r>
      <rPr>
        <sz val="8"/>
        <rFont val="Arial"/>
        <family val="0"/>
      </rPr>
      <t>Poakcesyjny Program Wsparcia Obszarów Wiejskich - Program Integracji Społecznej</t>
    </r>
  </si>
  <si>
    <t>Priorytet:</t>
  </si>
  <si>
    <t>Działanie:</t>
  </si>
  <si>
    <t>Nazwa projektu:</t>
  </si>
  <si>
    <t>Razem wydatki:</t>
  </si>
  <si>
    <t>z tego: 2009r.</t>
  </si>
  <si>
    <t>2010r.</t>
  </si>
  <si>
    <t>2011r.</t>
  </si>
  <si>
    <t>2012r.***</t>
  </si>
  <si>
    <t>Ogółem (1+2)</t>
  </si>
  <si>
    <t>x</t>
  </si>
  <si>
    <t>*</t>
  </si>
  <si>
    <t>wydatki obejmują wydatki bieżące i majątkowe (dotyczące inwestycji rocznych i ujętych w wieloletnim programie inwestycyjnym)</t>
  </si>
  <si>
    <t>Przewodniczący Rady Gminy</t>
  </si>
  <si>
    <t>**</t>
  </si>
  <si>
    <r>
      <rPr>
        <sz val="8"/>
        <rFont val="Arial"/>
        <family val="2"/>
      </rPr>
      <t>środki własne jst, współfinansowanie z budżetu państwa oraz inne</t>
    </r>
  </si>
  <si>
    <t>***</t>
  </si>
  <si>
    <t>rok 2012 do wykorzystania fakultatywnego</t>
  </si>
  <si>
    <r>
      <rPr>
        <sz val="8"/>
        <rFont val="Arial CE"/>
        <family val="0"/>
      </rPr>
      <t>Jerzy Czapliński</t>
    </r>
  </si>
  <si>
    <t>Źródła sfinansowania deficytu lub rozdysponowanie nadwyżki budżetowej</t>
  </si>
  <si>
    <t>w 2009r. - przychody i rozchody budżetu</t>
  </si>
  <si>
    <t>w złotych</t>
  </si>
  <si>
    <r>
      <rPr>
        <b/>
        <sz val="10"/>
        <rFont val="Arial CE"/>
        <family val="2"/>
      </rPr>
      <t>L.p.</t>
    </r>
  </si>
  <si>
    <t>Treść</t>
  </si>
  <si>
    <t>Klasyfikacja §</t>
  </si>
  <si>
    <t>Kwota</t>
  </si>
  <si>
    <t>Przewidywane wykonanie 2008r.*</t>
  </si>
  <si>
    <t>Plan 2009r.</t>
  </si>
  <si>
    <t>1.</t>
  </si>
  <si>
    <t>Planowane dochody</t>
  </si>
  <si>
    <t>2.</t>
  </si>
  <si>
    <t>Planowane wydatki</t>
  </si>
  <si>
    <t>Nadwyżka (1-2)</t>
  </si>
  <si>
    <t>Deficyt (1-2)</t>
  </si>
  <si>
    <t>I.</t>
  </si>
  <si>
    <t>Finansowanie (Przychody - Rozchody)</t>
  </si>
  <si>
    <t>Przychody ogółem:</t>
  </si>
  <si>
    <t>1.</t>
  </si>
  <si>
    <t>Kredyty długoterminowe zaciągane w bankach</t>
  </si>
  <si>
    <t>§ 952</t>
  </si>
  <si>
    <t>kredyty krótkoterminowe</t>
  </si>
  <si>
    <r>
      <rPr>
        <sz val="8"/>
        <rFont val="Arial CE"/>
        <family val="2"/>
      </rPr>
      <t>kredyty na realizację programów i projektów finansowanych z udziałem śr. Z fun.strukturalnych i Funduszu Spójności UE</t>
    </r>
  </si>
  <si>
    <t>§ 953</t>
  </si>
  <si>
    <r>
      <rPr>
        <sz val="8"/>
        <rFont val="Arial CE"/>
        <family val="2"/>
      </rPr>
      <t>kredyty pomostowe na realizację programów i projektów finansowanych z udziałem śr. Z fun.strukturalnych i Funduszu Spójności UE</t>
    </r>
  </si>
  <si>
    <t>§ 953</t>
  </si>
  <si>
    <t>Pożyczki (uzyskane)</t>
  </si>
  <si>
    <t>§ 952</t>
  </si>
  <si>
    <r>
      <rPr>
        <sz val="8"/>
        <rFont val="Arial CE"/>
        <family val="2"/>
      </rPr>
      <t>Pożyczki na prefinansowanie programów i projektów  finansowanych z udziałem  śr. Z fun.strukturalnych i Funduszu Spójności otrzymane z budżetu państwa</t>
    </r>
  </si>
  <si>
    <t>§ 903</t>
  </si>
  <si>
    <t>Spłaty pożyczek udzielonych</t>
  </si>
  <si>
    <t>§ 951</t>
  </si>
  <si>
    <r>
      <rPr>
        <sz val="10"/>
        <rFont val="Arial CE"/>
        <family val="2"/>
      </rPr>
      <t>Prywatyzacja majątku j.s.t.</t>
    </r>
  </si>
  <si>
    <t xml:space="preserve">§ 941 do 944 </t>
  </si>
  <si>
    <t>Nadwyżka budżetu z lat ubiegłych</t>
  </si>
  <si>
    <t>§ 957</t>
  </si>
  <si>
    <t>Obligacje skarbowe</t>
  </si>
  <si>
    <t>§ 911</t>
  </si>
  <si>
    <t>Inne papiery wartościowe</t>
  </si>
  <si>
    <t>Inwestycje w infrastrukturę edukacyjną</t>
  </si>
  <si>
    <t>§  931</t>
  </si>
  <si>
    <t>Inne źródła (wolne środki)</t>
  </si>
  <si>
    <t>§ 955</t>
  </si>
  <si>
    <t>Rozchody ogółem :</t>
  </si>
  <si>
    <t>1.</t>
  </si>
  <si>
    <t>Spłaty kredytów</t>
  </si>
  <si>
    <t>§ 992</t>
  </si>
  <si>
    <t>1.1.spłata kredytów długoterminowych</t>
  </si>
  <si>
    <r>
      <rPr>
        <sz val="8"/>
        <rFont val="Arial CE"/>
        <family val="2"/>
      </rPr>
      <t>1.1.1.spłata kredytów zaciągnietychw związku z finansowaniem programów i  projektów finansowanych z udziałem śr. Z  fun.strukturalnych i Funduszu Spójności,otrzymane z budżetu państwa</t>
    </r>
  </si>
  <si>
    <t>1.2.spłata kredytów krótkoterminowych</t>
  </si>
  <si>
    <t>2.</t>
  </si>
  <si>
    <t>Spłaty pożyczek</t>
  </si>
  <si>
    <t>§ 992</t>
  </si>
  <si>
    <r>
      <rPr>
        <sz val="8"/>
        <rFont val="Arial CE"/>
        <family val="2"/>
      </rPr>
      <t>2.1.Spłata pożyczek otrzymanych na prefinan-sowanie programów i projektów finansowanych z udziałem śr. Z fund.strukturalnych i Funduszu Spójności UE otrzymane z budżetu państwa</t>
    </r>
  </si>
  <si>
    <t>2.2.Spłata pozostałych pożyczek</t>
  </si>
  <si>
    <r>
      <rPr>
        <sz val="8"/>
        <rFont val="Arial CE"/>
        <family val="2"/>
      </rPr>
      <t>2.2.1.Spłata pożyczek zaciągnietych w związku z finansowaniem programów i projektów finansowanych z udziałem śr. z fund.strukturalnych i Funduszu Spójności UE otrzymane z budżetu państwa</t>
    </r>
  </si>
  <si>
    <t>Udzielone pożyczki</t>
  </si>
  <si>
    <t>§ 991</t>
  </si>
  <si>
    <t>Lokaty</t>
  </si>
  <si>
    <t>§ 994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</si>
  <si>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</si>
  <si>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</si>
  <si>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</si>
  <si>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</si>
  <si>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</si>
  <si>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</si>
  <si>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r>
      <rPr>
        <sz val="10"/>
        <rFont val="Arial CE"/>
        <family val="2"/>
      </rPr>
      <t>*)</t>
    </r>
  </si>
  <si>
    <t>dotyczy tylko projektu</t>
  </si>
  <si>
    <t>Przewodniczący Rady Gminy</t>
  </si>
  <si>
    <r>
      <rPr>
        <sz val="10"/>
        <rFont val="Arial CE"/>
        <family val="2"/>
      </rPr>
      <t>Jerzy Czapliński</t>
    </r>
  </si>
  <si>
    <t>Dochody i wydatki związane z realizacją zadań z zakresu administracji rządowej i innych zadań zleconych odrębnymi ustawami w 2009 r.</t>
  </si>
  <si>
    <t>w złotych</t>
  </si>
  <si>
    <t>Dział</t>
  </si>
  <si>
    <t>Rozdział</t>
  </si>
  <si>
    <t>§*</t>
  </si>
  <si>
    <r>
      <rPr>
        <b/>
        <sz val="10"/>
        <rFont val="Arial CE"/>
        <family val="2"/>
      </rPr>
      <t>Dotacje
ogółem</t>
    </r>
  </si>
  <si>
    <r>
      <rPr>
        <b/>
        <sz val="10"/>
        <rFont val="Arial CE"/>
        <family val="2"/>
      </rPr>
      <t>Wydatki
ogółem (6+10)</t>
    </r>
  </si>
  <si>
    <t>z tego:</t>
  </si>
  <si>
    <r>
      <rPr>
        <b/>
        <sz val="10"/>
        <rFont val="Arial CE"/>
        <family val="0"/>
      </rPr>
      <t>Dochody do przekazania do budżetu państwa lub budżetu j.s.t.</t>
    </r>
  </si>
  <si>
    <r>
      <rPr>
        <b/>
        <sz val="10"/>
        <rFont val="Arial CE"/>
        <family val="2"/>
      </rPr>
      <t>Wydatki
bieżące</t>
    </r>
  </si>
  <si>
    <t>w tym:</t>
  </si>
  <si>
    <r>
      <rPr>
        <b/>
        <sz val="10"/>
        <rFont val="Arial CE"/>
        <family val="2"/>
      </rPr>
      <t>Wydatki
majątkowe</t>
    </r>
  </si>
  <si>
    <t>wynagrodzenia</t>
  </si>
  <si>
    <t>pochodne od wynagrodzeń</t>
  </si>
  <si>
    <t>świadczenia społeczne</t>
  </si>
  <si>
    <t>0690</t>
  </si>
  <si>
    <t>0970</t>
  </si>
  <si>
    <t>Dochody i wydatki związane z realizacją zadań z zakresu administracji rządowej realizowanych na podstawie porozumień z organami administracji rządowej w 2009 r.</t>
  </si>
  <si>
    <t>w złotych</t>
  </si>
  <si>
    <t>Dział</t>
  </si>
  <si>
    <t>Rozdział</t>
  </si>
  <si>
    <t>§*</t>
  </si>
  <si>
    <r>
      <rPr>
        <b/>
        <sz val="10"/>
        <rFont val="Arial CE"/>
        <family val="2"/>
      </rPr>
      <t>Dotacje
ogółem</t>
    </r>
  </si>
  <si>
    <r>
      <rPr>
        <b/>
        <sz val="10"/>
        <rFont val="Arial CE"/>
        <family val="2"/>
      </rPr>
      <t>Wydatki
ogółem (6+10)</t>
    </r>
  </si>
  <si>
    <t>z tego:</t>
  </si>
  <si>
    <r>
      <rPr>
        <b/>
        <sz val="10"/>
        <rFont val="Arial CE"/>
        <family val="2"/>
      </rPr>
      <t>Wydatki
bieżące</t>
    </r>
  </si>
  <si>
    <t>w tym:</t>
  </si>
  <si>
    <t>Dokumentacja techniczna i inne wydatki inwestycyjne</t>
  </si>
  <si>
    <t xml:space="preserve">Remont budynku urzędu  </t>
  </si>
  <si>
    <r>
      <rPr>
        <b/>
        <sz val="10"/>
        <rFont val="Arial CE"/>
        <family val="2"/>
      </rPr>
      <t>Wydatki
majątkowe</t>
    </r>
  </si>
  <si>
    <t>wynagrodzenia</t>
  </si>
  <si>
    <t>pochodne od wynagrodzeń</t>
  </si>
  <si>
    <t>świadczenia społeczne</t>
  </si>
  <si>
    <t>Ogółem</t>
  </si>
  <si>
    <t>Przewodniczący Rady Gminy</t>
  </si>
  <si>
    <r>
      <rPr>
        <i/>
        <sz val="10"/>
        <rFont val="Arial CE"/>
        <family val="0"/>
      </rPr>
      <t>*) - kol. 3 do wykorzystania fakultatywnego</t>
    </r>
  </si>
  <si>
    <r>
      <rPr>
        <sz val="10"/>
        <rFont val="Arial CE"/>
        <family val="0"/>
      </rPr>
      <t>Jerzy Czapliński</t>
    </r>
  </si>
  <si>
    <t>Dochody i wydatki związane z realizacją zadań realizowanych na podstawie porozumień (umów) między jednostkami samorządu terytorialnego w 2009 r.</t>
  </si>
  <si>
    <t>w złotych</t>
  </si>
  <si>
    <t>Dział</t>
  </si>
  <si>
    <t>Rozdział</t>
  </si>
  <si>
    <t>§*</t>
  </si>
  <si>
    <r>
      <rPr>
        <b/>
        <sz val="10"/>
        <rFont val="Arial CE"/>
        <family val="2"/>
      </rPr>
      <t>Dotacje
ogółem</t>
    </r>
  </si>
  <si>
    <r>
      <rPr>
        <b/>
        <sz val="10"/>
        <rFont val="Arial CE"/>
        <family val="2"/>
      </rPr>
      <t>Wydatki
ogółem (6+10)</t>
    </r>
  </si>
  <si>
    <t>z tego:</t>
  </si>
  <si>
    <r>
      <rPr>
        <b/>
        <sz val="10"/>
        <rFont val="Arial CE"/>
        <family val="2"/>
      </rPr>
      <t>Wydatki
bieżące</t>
    </r>
  </si>
  <si>
    <t>w tym:</t>
  </si>
  <si>
    <r>
      <rPr>
        <b/>
        <sz val="10"/>
        <rFont val="Arial CE"/>
        <family val="2"/>
      </rPr>
      <t>Wydatki
majątkowe</t>
    </r>
  </si>
  <si>
    <t>wynagrodzenia</t>
  </si>
  <si>
    <t>pochodne od wynagrodzeń</t>
  </si>
  <si>
    <t>dotacje</t>
  </si>
  <si>
    <t>010</t>
  </si>
  <si>
    <t>01095</t>
  </si>
  <si>
    <t>Ogółem</t>
  </si>
  <si>
    <t>Przewodniczący Rady Gminy</t>
  </si>
  <si>
    <r>
      <rPr>
        <i/>
        <sz val="10"/>
        <rFont val="Arial CE"/>
        <family val="0"/>
      </rPr>
      <t>*) - kol. 3 do wykorzystania fakultatywnego</t>
    </r>
  </si>
  <si>
    <r>
      <rPr>
        <sz val="10"/>
        <rFont val="Arial CE"/>
        <family val="0"/>
      </rPr>
      <t>Jerzy Czapliński</t>
    </r>
  </si>
  <si>
    <t>Plan przychodów i wydatków zakładów budżetowych, gospodarstw pomocniczych</t>
  </si>
  <si>
    <t xml:space="preserve"> oraz dochodów i wydatków rachunków dochodów własnych na 2009 r.</t>
  </si>
  <si>
    <t>w złotych</t>
  </si>
  <si>
    <r>
      <rPr>
        <b/>
        <sz val="10"/>
        <rFont val="Arial CE"/>
        <family val="2"/>
      </rPr>
      <t>Lp.</t>
    </r>
  </si>
  <si>
    <t>Wyszczególnienie</t>
  </si>
  <si>
    <t>Stan środków obrotowych na początek roku**</t>
  </si>
  <si>
    <t>Przychody*</t>
  </si>
  <si>
    <t>Wydatki</t>
  </si>
  <si>
    <t>Stan środków obrotowych na koniec roku**</t>
  </si>
  <si>
    <t>Rozliczenie z budżetem z tytułu wpłat nadwyżek środków za 2008r.</t>
  </si>
  <si>
    <t>ogółem</t>
  </si>
  <si>
    <t>w tym:</t>
  </si>
  <si>
    <t>ogółem</t>
  </si>
  <si>
    <t>w tym: wpłata do budżetu</t>
  </si>
  <si>
    <t>dotacje z budżetu***</t>
  </si>
  <si>
    <t>w tym:</t>
  </si>
  <si>
    <t>§265, §266</t>
  </si>
  <si>
    <t>inwestycje</t>
  </si>
  <si>
    <t>I.</t>
  </si>
  <si>
    <t>Zakłady budżetowe</t>
  </si>
  <si>
    <t>x</t>
  </si>
  <si>
    <t>z tego:</t>
  </si>
  <si>
    <r>
      <rPr>
        <sz val="10"/>
        <rFont val="Arial CE"/>
        <family val="0"/>
      </rPr>
      <t>1. ZGKiM w Biskupcu</t>
    </r>
  </si>
  <si>
    <t>x</t>
  </si>
  <si>
    <t>2.</t>
  </si>
  <si>
    <t>x</t>
  </si>
  <si>
    <t>3.</t>
  </si>
  <si>
    <t>x</t>
  </si>
  <si>
    <t>4.</t>
  </si>
  <si>
    <t>x</t>
  </si>
  <si>
    <t>II.</t>
  </si>
  <si>
    <t>Gospodarstwa pomocnicze</t>
  </si>
  <si>
    <t>x</t>
  </si>
  <si>
    <t>z tego: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</si>
</sst>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50">
    <font>
      <sz val="10"/>
      <name val="Arial CE"/>
      <family val="0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0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0"/>
    </font>
    <font>
      <b/>
      <sz val="10"/>
      <name val="Arial CE"/>
      <family val="0"/>
    </font>
    <font>
      <sz val="6"/>
      <name val="Arial CE"/>
      <family val="0"/>
    </font>
    <font>
      <b/>
      <sz val="9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sz val="9"/>
      <name val="Arial CE"/>
      <family val="0"/>
    </font>
    <font>
      <u val="single"/>
      <sz val="9"/>
      <name val="Arial CE"/>
      <family val="2"/>
    </font>
    <font>
      <sz val="8"/>
      <name val="Arial CE"/>
      <family val="2"/>
    </font>
    <font>
      <sz val="7"/>
      <name val="Arial CE"/>
      <family val="0"/>
    </font>
    <font>
      <sz val="8"/>
      <name val="Arial"/>
      <family val="0"/>
    </font>
    <font>
      <b/>
      <sz val="8"/>
      <name val="Arial"/>
      <family val="2"/>
    </font>
    <font>
      <sz val="6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13"/>
      <name val="Arial CE"/>
      <family val="2"/>
    </font>
    <font>
      <i/>
      <sz val="9"/>
      <name val="Arial CE"/>
      <family val="0"/>
    </font>
    <font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0"/>
    </font>
    <font>
      <b/>
      <i/>
      <u val="single"/>
      <sz val="10"/>
      <name val="Arial CE"/>
      <family val="0"/>
    </font>
    <font>
      <b/>
      <i/>
      <sz val="9"/>
      <name val="Arial CE"/>
      <family val="0"/>
    </font>
    <font>
      <b/>
      <i/>
      <u val="single"/>
      <sz val="9"/>
      <name val="Arial CE"/>
      <family val="0"/>
    </font>
    <font>
      <sz val="11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Alignment="0" applyProtection="0"/>
    <xf numFmtId="0" fontId="2" fillId="3" borderId="0" applyNumberFormat="0" applyAlignment="0" applyProtection="0"/>
    <xf numFmtId="0" fontId="2" fillId="4" borderId="0" applyNumberFormat="0" applyAlignment="0" applyProtection="0"/>
    <xf numFmtId="0" fontId="2" fillId="5" borderId="0" applyNumberFormat="0" applyAlignment="0" applyProtection="0"/>
    <xf numFmtId="0" fontId="2" fillId="6" borderId="0" applyNumberFormat="0" applyAlignment="0" applyProtection="0"/>
    <xf numFmtId="0" fontId="2" fillId="7" borderId="0" applyNumberFormat="0" applyAlignment="0" applyProtection="0"/>
    <xf numFmtId="0" fontId="2" fillId="8" borderId="0" applyNumberFormat="0" applyAlignment="0" applyProtection="0"/>
    <xf numFmtId="0" fontId="2" fillId="9" borderId="0" applyNumberFormat="0" applyAlignment="0" applyProtection="0"/>
    <xf numFmtId="0" fontId="2" fillId="10" borderId="0" applyNumberFormat="0" applyAlignment="0" applyProtection="0"/>
    <xf numFmtId="0" fontId="2" fillId="5" borderId="0" applyNumberFormat="0" applyAlignment="0" applyProtection="0"/>
    <xf numFmtId="0" fontId="2" fillId="8" borderId="0" applyNumberFormat="0" applyAlignment="0" applyProtection="0"/>
    <xf numFmtId="0" fontId="2" fillId="11" borderId="0" applyNumberFormat="0" applyAlignment="0" applyProtection="0"/>
    <xf numFmtId="0" fontId="3" fillId="12" borderId="0" applyNumberFormat="0" applyAlignment="0" applyProtection="0"/>
    <xf numFmtId="0" fontId="3" fillId="9" borderId="0" applyNumberFormat="0" applyAlignment="0" applyProtection="0"/>
    <xf numFmtId="0" fontId="3" fillId="10" borderId="0" applyNumberFormat="0" applyAlignment="0" applyProtection="0"/>
    <xf numFmtId="0" fontId="3" fillId="13" borderId="0" applyNumberFormat="0" applyAlignment="0" applyProtection="0"/>
    <xf numFmtId="0" fontId="3" fillId="14" borderId="0" applyNumberFormat="0" applyAlignment="0" applyProtection="0"/>
    <xf numFmtId="0" fontId="3" fillId="15" borderId="0" applyNumberFormat="0" applyAlignment="0" applyProtection="0"/>
    <xf numFmtId="0" fontId="3" fillId="16" borderId="0" applyNumberFormat="0" applyAlignment="0" applyProtection="0"/>
    <xf numFmtId="0" fontId="3" fillId="17" borderId="0" applyNumberFormat="0" applyAlignment="0" applyProtection="0"/>
    <xf numFmtId="0" fontId="3" fillId="18" borderId="0" applyNumberFormat="0" applyAlignment="0" applyProtection="0"/>
    <xf numFmtId="0" fontId="3" fillId="13" borderId="0" applyNumberFormat="0" applyAlignment="0" applyProtection="0"/>
    <xf numFmtId="0" fontId="3" fillId="14" borderId="0" applyNumberFormat="0" applyAlignment="0" applyProtection="0"/>
    <xf numFmtId="0" fontId="3" fillId="19" borderId="0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Alignment="0" applyProtection="0"/>
    <xf numFmtId="0" fontId="12" fillId="22" borderId="0" applyNumberFormat="0" applyAlignment="0" applyProtection="0"/>
    <xf numFmtId="0" fontId="13" fillId="0" borderId="0">
      <alignment/>
      <protection/>
    </xf>
    <xf numFmtId="0" fontId="14" fillId="20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Alignment="0" applyProtection="0"/>
    <xf numFmtId="0" fontId="15" fillId="0" borderId="8" applyNumberFormat="0" applyFill="0" applyAlignment="0" applyProtection="0"/>
    <xf numFmtId="0" fontId="16" fillId="0" borderId="0" applyNumberFormat="0" applyFill="0" applyAlignment="0" applyProtection="0"/>
    <xf numFmtId="0" fontId="17" fillId="0" borderId="0" applyNumberFormat="0" applyFill="0" applyAlignment="0" applyProtection="0"/>
    <xf numFmtId="0" fontId="18" fillId="0" borderId="0" applyNumberFormat="0" applyFill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Alignment="0" applyProtection="0"/>
  </cellStyleXfs>
  <cellXfs count="525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2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3" fontId="21" fillId="20" borderId="10" xfId="0" applyNumberFormat="1" applyFont="1" applyFill="1" applyBorder="1" applyAlignment="1">
      <alignment horizontal="center" vertical="center"/>
    </xf>
    <xf numFmtId="3" fontId="21" fillId="20" borderId="11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/>
    </xf>
    <xf numFmtId="3" fontId="22" fillId="0" borderId="11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49" fontId="21" fillId="4" borderId="10" xfId="0" applyNumberFormat="1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horizontal="center" vertical="center"/>
    </xf>
    <xf numFmtId="0" fontId="21" fillId="4" borderId="11" xfId="0" applyFont="1" applyFill="1" applyBorder="1" applyAlignment="1">
      <alignment horizontal="center" vertical="center" wrapText="1"/>
    </xf>
    <xf numFmtId="3" fontId="21" fillId="4" borderId="10" xfId="0" applyNumberFormat="1" applyFont="1" applyFill="1" applyBorder="1" applyAlignment="1">
      <alignment vertical="center"/>
    </xf>
    <xf numFmtId="0" fontId="21" fillId="0" borderId="0" xfId="0" applyFont="1" applyBorder="1" applyAlignment="1">
      <alignment/>
    </xf>
    <xf numFmtId="49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3" fontId="21" fillId="0" borderId="11" xfId="0" applyNumberFormat="1" applyFont="1" applyBorder="1" applyAlignment="1">
      <alignment/>
    </xf>
    <xf numFmtId="3" fontId="21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49" fontId="21" fillId="24" borderId="10" xfId="0" applyNumberFormat="1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left" vertical="center" wrapText="1"/>
    </xf>
    <xf numFmtId="49" fontId="21" fillId="4" borderId="10" xfId="0" applyNumberFormat="1" applyFont="1" applyFill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horizontal="center" vertical="top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vertical="center" wrapText="1"/>
    </xf>
    <xf numFmtId="3" fontId="21" fillId="0" borderId="11" xfId="0" applyNumberFormat="1" applyFont="1" applyBorder="1" applyAlignment="1">
      <alignment vertical="center"/>
    </xf>
    <xf numFmtId="0" fontId="21" fillId="0" borderId="11" xfId="0" applyFont="1" applyBorder="1" applyAlignment="1">
      <alignment vertical="center" wrapText="1"/>
    </xf>
    <xf numFmtId="0" fontId="23" fillId="4" borderId="11" xfId="0" applyFont="1" applyFill="1" applyBorder="1" applyAlignment="1">
      <alignment horizontal="center" vertical="center" wrapText="1"/>
    </xf>
    <xf numFmtId="3" fontId="21" fillId="4" borderId="10" xfId="0" applyNumberFormat="1" applyFont="1" applyFill="1" applyBorder="1" applyAlignment="1">
      <alignment horizontal="right" vertical="center"/>
    </xf>
    <xf numFmtId="3" fontId="21" fillId="0" borderId="1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49" fontId="21" fillId="4" borderId="12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/>
    </xf>
    <xf numFmtId="3" fontId="0" fillId="4" borderId="10" xfId="0" applyNumberFormat="1" applyFill="1" applyBorder="1" applyAlignment="1">
      <alignment/>
    </xf>
    <xf numFmtId="3" fontId="0" fillId="4" borderId="11" xfId="0" applyNumberFormat="1" applyFill="1" applyBorder="1" applyAlignment="1">
      <alignment/>
    </xf>
    <xf numFmtId="0" fontId="21" fillId="4" borderId="10" xfId="0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3" fontId="21" fillId="0" borderId="0" xfId="0" applyNumberFormat="1" applyFont="1" applyBorder="1" applyAlignment="1">
      <alignment/>
    </xf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7" fillId="0" borderId="13" xfId="0" applyFont="1" applyBorder="1" applyAlignment="1">
      <alignment horizontal="center" vertical="center" wrapText="1"/>
    </xf>
    <xf numFmtId="49" fontId="27" fillId="0" borderId="13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49" fontId="23" fillId="4" borderId="10" xfId="0" applyNumberFormat="1" applyFont="1" applyFill="1" applyBorder="1" applyAlignment="1">
      <alignment horizontal="center" vertical="center"/>
    </xf>
    <xf numFmtId="49" fontId="23" fillId="4" borderId="10" xfId="0" applyNumberFormat="1" applyFont="1" applyFill="1" applyBorder="1" applyAlignment="1">
      <alignment vertical="center"/>
    </xf>
    <xf numFmtId="0" fontId="23" fillId="4" borderId="10" xfId="0" applyFont="1" applyFill="1" applyBorder="1" applyAlignment="1">
      <alignment horizontal="center" vertical="center" wrapText="1"/>
    </xf>
    <xf numFmtId="3" fontId="21" fillId="4" borderId="10" xfId="0" applyNumberFormat="1" applyFont="1" applyFill="1" applyBorder="1" applyAlignment="1">
      <alignment vertical="center" wrapText="1"/>
    </xf>
    <xf numFmtId="0" fontId="26" fillId="0" borderId="0" xfId="0" applyFont="1" applyBorder="1" applyAlignment="1">
      <alignment/>
    </xf>
    <xf numFmtId="49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vertical="center" wrapText="1"/>
    </xf>
    <xf numFmtId="49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49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 wrapText="1"/>
    </xf>
    <xf numFmtId="3" fontId="1" fillId="0" borderId="10" xfId="0" applyNumberFormat="1" applyFont="1" applyBorder="1" applyAlignment="1">
      <alignment vertical="top" wrapText="1"/>
    </xf>
    <xf numFmtId="0" fontId="28" fillId="24" borderId="10" xfId="0" applyFont="1" applyFill="1" applyBorder="1" applyAlignment="1">
      <alignment vertical="center" wrapText="1"/>
    </xf>
    <xf numFmtId="0" fontId="28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right" vertical="center" wrapText="1"/>
    </xf>
    <xf numFmtId="0" fontId="26" fillId="0" borderId="10" xfId="0" applyFont="1" applyBorder="1" applyAlignment="1">
      <alignment horizontal="center" vertical="center" wrapText="1"/>
    </xf>
    <xf numFmtId="3" fontId="26" fillId="0" borderId="1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3" fontId="1" fillId="0" borderId="10" xfId="0" applyNumberFormat="1" applyFont="1" applyBorder="1" applyAlignment="1">
      <alignment horizontal="right" vertical="center" wrapText="1"/>
    </xf>
    <xf numFmtId="49" fontId="23" fillId="4" borderId="10" xfId="0" applyNumberFormat="1" applyFont="1" applyFill="1" applyBorder="1" applyAlignment="1">
      <alignment horizontal="center" vertical="center"/>
    </xf>
    <xf numFmtId="0" fontId="23" fillId="4" borderId="10" xfId="0" applyFont="1" applyFill="1" applyBorder="1" applyAlignment="1">
      <alignment horizontal="center" vertical="center" wrapText="1"/>
    </xf>
    <xf numFmtId="3" fontId="21" fillId="4" borderId="10" xfId="0" applyNumberFormat="1" applyFont="1" applyFill="1" applyBorder="1" applyAlignment="1">
      <alignment vertical="center" wrapText="1"/>
    </xf>
    <xf numFmtId="49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vertical="center" wrapText="1"/>
    </xf>
    <xf numFmtId="49" fontId="29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3" fillId="4" borderId="10" xfId="0" applyFont="1" applyFill="1" applyBorder="1" applyAlignment="1">
      <alignment horizontal="center" vertical="center"/>
    </xf>
    <xf numFmtId="3" fontId="21" fillId="0" borderId="10" xfId="0" applyNumberFormat="1" applyFont="1" applyBorder="1" applyAlignment="1">
      <alignment horizontal="right" vertical="center" wrapText="1"/>
    </xf>
    <xf numFmtId="0" fontId="23" fillId="24" borderId="10" xfId="0" applyFont="1" applyFill="1" applyBorder="1" applyAlignment="1">
      <alignment horizontal="center" vertical="center"/>
    </xf>
    <xf numFmtId="49" fontId="23" fillId="24" borderId="10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 wrapText="1"/>
    </xf>
    <xf numFmtId="3" fontId="21" fillId="24" borderId="10" xfId="0" applyNumberFormat="1" applyFont="1" applyFill="1" applyBorder="1" applyAlignment="1">
      <alignment vertical="center" wrapText="1"/>
    </xf>
    <xf numFmtId="0" fontId="23" fillId="24" borderId="10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/>
    </xf>
    <xf numFmtId="49" fontId="28" fillId="24" borderId="10" xfId="0" applyNumberFormat="1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3" fontId="0" fillId="24" borderId="10" xfId="0" applyNumberFormat="1" applyFont="1" applyFill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49" fontId="23" fillId="0" borderId="10" xfId="0" applyNumberFormat="1" applyFont="1" applyBorder="1" applyAlignment="1">
      <alignment vertical="center"/>
    </xf>
    <xf numFmtId="0" fontId="21" fillId="0" borderId="0" xfId="0" applyFont="1" applyBorder="1" applyAlignment="1">
      <alignment/>
    </xf>
    <xf numFmtId="3" fontId="0" fillId="0" borderId="10" xfId="0" applyNumberFormat="1" applyFont="1" applyBorder="1" applyAlignment="1">
      <alignment horizontal="right" vertical="center"/>
    </xf>
    <xf numFmtId="3" fontId="21" fillId="24" borderId="10" xfId="0" applyNumberFormat="1" applyFont="1" applyFill="1" applyBorder="1" applyAlignment="1">
      <alignment vertical="center"/>
    </xf>
    <xf numFmtId="3" fontId="0" fillId="24" borderId="10" xfId="0" applyNumberFormat="1" applyFont="1" applyFill="1" applyBorder="1" applyAlignment="1">
      <alignment vertical="center"/>
    </xf>
    <xf numFmtId="49" fontId="28" fillId="24" borderId="10" xfId="0" applyNumberFormat="1" applyFont="1" applyFill="1" applyBorder="1" applyAlignment="1">
      <alignment horizontal="center" vertical="center"/>
    </xf>
    <xf numFmtId="3" fontId="0" fillId="24" borderId="10" xfId="0" applyNumberFormat="1" applyFont="1" applyFill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0" fontId="28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49" fontId="23" fillId="4" borderId="10" xfId="0" applyNumberFormat="1" applyFont="1" applyFill="1" applyBorder="1" applyAlignment="1">
      <alignment vertical="center"/>
    </xf>
    <xf numFmtId="49" fontId="23" fillId="24" borderId="10" xfId="0" applyNumberFormat="1" applyFont="1" applyFill="1" applyBorder="1" applyAlignment="1">
      <alignment vertical="center"/>
    </xf>
    <xf numFmtId="0" fontId="23" fillId="24" borderId="10" xfId="0" applyFont="1" applyFill="1" applyBorder="1" applyAlignment="1">
      <alignment horizontal="left" vertical="center" wrapText="1"/>
    </xf>
    <xf numFmtId="0" fontId="28" fillId="0" borderId="1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3" fontId="21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21" fillId="20" borderId="10" xfId="0" applyFont="1" applyFill="1" applyBorder="1" applyAlignment="1">
      <alignment horizontal="center" vertical="center"/>
    </xf>
    <xf numFmtId="0" fontId="21" fillId="20" borderId="10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0" fillId="0" borderId="10" xfId="0" applyNumberFormat="1" applyBorder="1" applyAlignment="1">
      <alignment vertical="center" wrapText="1"/>
    </xf>
    <xf numFmtId="0" fontId="30" fillId="0" borderId="16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31" fillId="0" borderId="16" xfId="0" applyFont="1" applyBorder="1" applyAlignment="1">
      <alignment vertical="center" wrapText="1"/>
    </xf>
    <xf numFmtId="4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 vertical="center" wrapText="1"/>
    </xf>
    <xf numFmtId="3" fontId="21" fillId="0" borderId="17" xfId="0" applyNumberFormat="1" applyFont="1" applyBorder="1" applyAlignment="1">
      <alignment vertical="center"/>
    </xf>
    <xf numFmtId="0" fontId="21" fillId="0" borderId="18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21" fillId="0" borderId="17" xfId="0" applyFont="1" applyBorder="1" applyAlignment="1">
      <alignment vertical="center"/>
    </xf>
    <xf numFmtId="0" fontId="32" fillId="0" borderId="0" xfId="52" applyFont="1" applyBorder="1">
      <alignment/>
      <protection/>
    </xf>
    <xf numFmtId="3" fontId="32" fillId="0" borderId="0" xfId="52" applyNumberFormat="1" applyFont="1" applyBorder="1">
      <alignment/>
      <protection/>
    </xf>
    <xf numFmtId="0" fontId="33" fillId="20" borderId="10" xfId="52" applyFont="1" applyFill="1" applyBorder="1" applyAlignment="1">
      <alignment horizontal="center" vertical="center" wrapText="1"/>
      <protection/>
    </xf>
    <xf numFmtId="0" fontId="34" fillId="0" borderId="10" xfId="52" applyFont="1" applyBorder="1" applyAlignment="1">
      <alignment horizontal="center" vertical="center"/>
      <protection/>
    </xf>
    <xf numFmtId="3" fontId="34" fillId="0" borderId="10" xfId="52" applyNumberFormat="1" applyFont="1" applyBorder="1" applyAlignment="1">
      <alignment horizontal="center" vertical="center"/>
      <protection/>
    </xf>
    <xf numFmtId="0" fontId="33" fillId="0" borderId="10" xfId="52" applyFont="1" applyBorder="1" applyAlignment="1">
      <alignment horizontal="center"/>
      <protection/>
    </xf>
    <xf numFmtId="0" fontId="35" fillId="0" borderId="10" xfId="52" applyFont="1" applyBorder="1">
      <alignment/>
      <protection/>
    </xf>
    <xf numFmtId="3" fontId="33" fillId="0" borderId="19" xfId="52" applyNumberFormat="1" applyFont="1" applyBorder="1">
      <alignment/>
      <protection/>
    </xf>
    <xf numFmtId="164" fontId="33" fillId="0" borderId="19" xfId="52" applyNumberFormat="1" applyFont="1" applyBorder="1">
      <alignment/>
      <protection/>
    </xf>
    <xf numFmtId="0" fontId="33" fillId="0" borderId="0" xfId="52" applyFont="1" applyBorder="1">
      <alignment/>
      <protection/>
    </xf>
    <xf numFmtId="0" fontId="32" fillId="0" borderId="11" xfId="52" applyFont="1" applyBorder="1">
      <alignment/>
      <protection/>
    </xf>
    <xf numFmtId="0" fontId="32" fillId="0" borderId="12" xfId="52" applyFont="1" applyBorder="1" applyAlignment="1">
      <alignment horizontal="left"/>
      <protection/>
    </xf>
    <xf numFmtId="0" fontId="32" fillId="0" borderId="20" xfId="52" applyFont="1" applyBorder="1" applyAlignment="1">
      <alignment horizontal="left"/>
      <protection/>
    </xf>
    <xf numFmtId="3" fontId="32" fillId="0" borderId="20" xfId="52" applyNumberFormat="1" applyFont="1" applyBorder="1" applyAlignment="1">
      <alignment horizontal="left"/>
      <protection/>
    </xf>
    <xf numFmtId="0" fontId="30" fillId="0" borderId="20" xfId="0" applyFont="1" applyBorder="1" applyAlignment="1">
      <alignment horizontal="left" vertical="center"/>
    </xf>
    <xf numFmtId="0" fontId="30" fillId="0" borderId="21" xfId="0" applyFont="1" applyBorder="1" applyAlignment="1">
      <alignment horizontal="left" vertical="center"/>
    </xf>
    <xf numFmtId="0" fontId="32" fillId="0" borderId="22" xfId="52" applyFont="1" applyBorder="1" applyAlignment="1">
      <alignment horizontal="left"/>
      <protection/>
    </xf>
    <xf numFmtId="0" fontId="32" fillId="0" borderId="0" xfId="52" applyFont="1" applyBorder="1" applyAlignment="1">
      <alignment horizontal="left"/>
      <protection/>
    </xf>
    <xf numFmtId="3" fontId="32" fillId="0" borderId="0" xfId="52" applyNumberFormat="1" applyFont="1" applyBorder="1" applyAlignment="1">
      <alignment horizontal="left"/>
      <protection/>
    </xf>
    <xf numFmtId="0" fontId="30" fillId="0" borderId="0" xfId="0" applyFont="1" applyBorder="1" applyAlignment="1">
      <alignment horizontal="left" vertical="center"/>
    </xf>
    <xf numFmtId="0" fontId="30" fillId="0" borderId="23" xfId="0" applyFont="1" applyBorder="1" applyAlignment="1">
      <alignment horizontal="left" vertical="center"/>
    </xf>
    <xf numFmtId="0" fontId="32" fillId="0" borderId="24" xfId="52" applyFont="1" applyBorder="1" applyAlignment="1">
      <alignment horizontal="left"/>
      <protection/>
    </xf>
    <xf numFmtId="0" fontId="32" fillId="0" borderId="25" xfId="52" applyFont="1" applyBorder="1" applyAlignment="1">
      <alignment horizontal="left"/>
      <protection/>
    </xf>
    <xf numFmtId="3" fontId="32" fillId="0" borderId="25" xfId="52" applyNumberFormat="1" applyFont="1" applyBorder="1" applyAlignment="1">
      <alignment horizontal="left"/>
      <protection/>
    </xf>
    <xf numFmtId="0" fontId="30" fillId="0" borderId="25" xfId="0" applyFont="1" applyBorder="1" applyAlignment="1">
      <alignment horizontal="left" vertical="center"/>
    </xf>
    <xf numFmtId="0" fontId="30" fillId="0" borderId="26" xfId="0" applyFont="1" applyBorder="1" applyAlignment="1">
      <alignment horizontal="left" vertical="center"/>
    </xf>
    <xf numFmtId="0" fontId="32" fillId="0" borderId="10" xfId="52" applyFont="1" applyBorder="1">
      <alignment/>
      <protection/>
    </xf>
    <xf numFmtId="49" fontId="32" fillId="0" borderId="10" xfId="52" applyNumberFormat="1" applyFont="1" applyBorder="1" applyAlignment="1">
      <alignment horizontal="center" vertical="center"/>
      <protection/>
    </xf>
    <xf numFmtId="0" fontId="32" fillId="0" borderId="13" xfId="52" applyFont="1" applyBorder="1" applyAlignment="1">
      <alignment horizontal="center"/>
      <protection/>
    </xf>
    <xf numFmtId="3" fontId="32" fillId="0" borderId="13" xfId="52" applyNumberFormat="1" applyFont="1" applyBorder="1">
      <alignment/>
      <protection/>
    </xf>
    <xf numFmtId="164" fontId="32" fillId="0" borderId="13" xfId="52" applyNumberFormat="1" applyFont="1" applyBorder="1">
      <alignment/>
      <protection/>
    </xf>
    <xf numFmtId="0" fontId="32" fillId="0" borderId="10" xfId="52" applyFont="1" applyBorder="1" applyAlignment="1">
      <alignment horizontal="center"/>
      <protection/>
    </xf>
    <xf numFmtId="3" fontId="32" fillId="0" borderId="10" xfId="52" applyNumberFormat="1" applyFont="1" applyBorder="1">
      <alignment/>
      <protection/>
    </xf>
    <xf numFmtId="49" fontId="32" fillId="0" borderId="13" xfId="52" applyNumberFormat="1" applyFont="1" applyBorder="1" applyAlignment="1">
      <alignment horizontal="center"/>
      <protection/>
    </xf>
    <xf numFmtId="0" fontId="32" fillId="0" borderId="0" xfId="52" applyFont="1" applyBorder="1" applyAlignment="1">
      <alignment horizontal="center"/>
      <protection/>
    </xf>
    <xf numFmtId="0" fontId="32" fillId="0" borderId="23" xfId="52" applyFont="1" applyBorder="1" applyAlignment="1">
      <alignment horizontal="center"/>
      <protection/>
    </xf>
    <xf numFmtId="0" fontId="32" fillId="0" borderId="0" xfId="52" applyFont="1" applyBorder="1" applyAlignment="1">
      <alignment horizontal="center" vertical="center"/>
      <protection/>
    </xf>
    <xf numFmtId="3" fontId="32" fillId="0" borderId="0" xfId="52" applyNumberFormat="1" applyFont="1" applyBorder="1" applyAlignment="1">
      <alignment horizontal="center" vertical="center"/>
      <protection/>
    </xf>
    <xf numFmtId="0" fontId="32" fillId="0" borderId="13" xfId="52" applyFont="1" applyBorder="1">
      <alignment/>
      <protection/>
    </xf>
    <xf numFmtId="0" fontId="33" fillId="0" borderId="10" xfId="52" applyFont="1" applyBorder="1">
      <alignment/>
      <protection/>
    </xf>
    <xf numFmtId="0" fontId="36" fillId="0" borderId="13" xfId="52" applyFont="1" applyBorder="1" applyAlignment="1">
      <alignment horizontal="center"/>
      <protection/>
    </xf>
    <xf numFmtId="3" fontId="32" fillId="0" borderId="10" xfId="52" applyNumberFormat="1" applyFont="1" applyBorder="1" applyAlignment="1">
      <alignment horizontal="center"/>
      <protection/>
    </xf>
    <xf numFmtId="49" fontId="32" fillId="0" borderId="10" xfId="52" applyNumberFormat="1" applyFont="1" applyBorder="1" applyAlignment="1">
      <alignment horizontal="center"/>
      <protection/>
    </xf>
    <xf numFmtId="0" fontId="32" fillId="0" borderId="10" xfId="52" applyFont="1" applyFill="1" applyBorder="1" applyAlignment="1">
      <alignment horizontal="center"/>
      <protection/>
    </xf>
    <xf numFmtId="3" fontId="33" fillId="0" borderId="10" xfId="52" applyNumberFormat="1" applyFont="1" applyBorder="1">
      <alignment/>
      <protection/>
    </xf>
    <xf numFmtId="164" fontId="33" fillId="0" borderId="10" xfId="52" applyNumberFormat="1" applyFont="1" applyFill="1" applyBorder="1">
      <alignment/>
      <protection/>
    </xf>
    <xf numFmtId="164" fontId="33" fillId="0" borderId="10" xfId="52" applyNumberFormat="1" applyFont="1" applyBorder="1">
      <alignment/>
      <protection/>
    </xf>
    <xf numFmtId="0" fontId="32" fillId="0" borderId="0" xfId="52" applyFont="1" applyBorder="1" applyAlignment="1">
      <alignment horizontal="right"/>
      <protection/>
    </xf>
    <xf numFmtId="0" fontId="32" fillId="0" borderId="0" xfId="52" applyFont="1" applyBorder="1">
      <alignment/>
      <protection/>
    </xf>
    <xf numFmtId="0" fontId="3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0" fontId="37" fillId="24" borderId="0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3" fontId="0" fillId="0" borderId="27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3" fontId="0" fillId="0" borderId="28" xfId="0" applyNumberFormat="1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3" fontId="0" fillId="0" borderId="29" xfId="0" applyNumberFormat="1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3" fontId="0" fillId="0" borderId="30" xfId="0" applyNumberFormat="1" applyFont="1" applyBorder="1" applyAlignment="1">
      <alignment vertical="center"/>
    </xf>
    <xf numFmtId="0" fontId="21" fillId="20" borderId="31" xfId="0" applyFont="1" applyFill="1" applyBorder="1" applyAlignment="1">
      <alignment horizontal="center" vertical="center"/>
    </xf>
    <xf numFmtId="0" fontId="21" fillId="20" borderId="31" xfId="0" applyFont="1" applyFill="1" applyBorder="1" applyAlignment="1">
      <alignment vertical="center"/>
    </xf>
    <xf numFmtId="0" fontId="0" fillId="20" borderId="31" xfId="0" applyFont="1" applyFill="1" applyBorder="1" applyAlignment="1">
      <alignment horizontal="center" vertical="center"/>
    </xf>
    <xf numFmtId="3" fontId="0" fillId="20" borderId="31" xfId="0" applyNumberFormat="1" applyFont="1" applyFill="1" applyBorder="1" applyAlignment="1">
      <alignment vertical="center"/>
    </xf>
    <xf numFmtId="3" fontId="21" fillId="0" borderId="27" xfId="0" applyNumberFormat="1" applyFont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32" xfId="0" applyFont="1" applyBorder="1" applyAlignment="1">
      <alignment vertical="center" wrapText="1"/>
    </xf>
    <xf numFmtId="3" fontId="0" fillId="0" borderId="32" xfId="0" applyNumberFormat="1" applyFont="1" applyBorder="1" applyAlignment="1">
      <alignment vertical="center"/>
    </xf>
    <xf numFmtId="0" fontId="30" fillId="0" borderId="32" xfId="0" applyFont="1" applyBorder="1" applyAlignment="1">
      <alignment vertical="center" wrapText="1"/>
    </xf>
    <xf numFmtId="0" fontId="30" fillId="0" borderId="29" xfId="0" applyFont="1" applyBorder="1" applyAlignment="1">
      <alignment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3" fontId="0" fillId="0" borderId="33" xfId="0" applyNumberFormat="1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29" xfId="0" applyFont="1" applyBorder="1" applyAlignment="1">
      <alignment vertical="center" wrapText="1"/>
    </xf>
    <xf numFmtId="0" fontId="0" fillId="0" borderId="34" xfId="0" applyFont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3" fontId="0" fillId="0" borderId="34" xfId="0" applyNumberFormat="1" applyFont="1" applyBorder="1" applyAlignment="1">
      <alignment vertical="center"/>
    </xf>
    <xf numFmtId="0" fontId="0" fillId="0" borderId="35" xfId="0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3" fontId="0" fillId="0" borderId="35" xfId="0" applyNumberFormat="1" applyFont="1" applyBorder="1" applyAlignment="1">
      <alignment vertical="center"/>
    </xf>
    <xf numFmtId="0" fontId="22" fillId="0" borderId="36" xfId="0" applyFont="1" applyFill="1" applyBorder="1" applyAlignment="1">
      <alignment horizontal="center" vertical="center"/>
    </xf>
    <xf numFmtId="164" fontId="21" fillId="0" borderId="10" xfId="0" applyNumberFormat="1" applyFont="1" applyBorder="1" applyAlignment="1">
      <alignment vertical="center"/>
    </xf>
    <xf numFmtId="164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vertical="center"/>
    </xf>
    <xf numFmtId="0" fontId="3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3" fontId="0" fillId="0" borderId="37" xfId="0" applyNumberFormat="1" applyBorder="1" applyAlignment="1">
      <alignment horizontal="center" vertical="center"/>
    </xf>
    <xf numFmtId="1" fontId="0" fillId="0" borderId="37" xfId="0" applyNumberFormat="1" applyBorder="1" applyAlignment="1">
      <alignment horizontal="center" vertical="center"/>
    </xf>
    <xf numFmtId="3" fontId="0" fillId="0" borderId="37" xfId="0" applyNumberFormat="1" applyBorder="1" applyAlignment="1">
      <alignment vertical="center"/>
    </xf>
    <xf numFmtId="3" fontId="0" fillId="0" borderId="38" xfId="0" applyNumberFormat="1" applyBorder="1" applyAlignment="1">
      <alignment vertical="center"/>
    </xf>
    <xf numFmtId="3" fontId="0" fillId="0" borderId="39" xfId="0" applyNumberFormat="1" applyBorder="1" applyAlignment="1">
      <alignment vertical="center"/>
    </xf>
    <xf numFmtId="3" fontId="37" fillId="0" borderId="10" xfId="0" applyNumberFormat="1" applyFont="1" applyBorder="1" applyAlignment="1">
      <alignment horizontal="center" vertical="center"/>
    </xf>
    <xf numFmtId="3" fontId="37" fillId="0" borderId="10" xfId="0" applyNumberFormat="1" applyFont="1" applyBorder="1" applyAlignment="1">
      <alignment vertical="center"/>
    </xf>
    <xf numFmtId="49" fontId="0" fillId="0" borderId="37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30" fillId="0" borderId="0" xfId="0" applyFont="1" applyBorder="1" applyAlignment="1">
      <alignment horizontal="right" vertical="top"/>
    </xf>
    <xf numFmtId="0" fontId="0" fillId="0" borderId="38" xfId="0" applyBorder="1" applyAlignment="1">
      <alignment horizontal="center" vertical="center"/>
    </xf>
    <xf numFmtId="0" fontId="0" fillId="0" borderId="38" xfId="0" applyBorder="1" applyAlignment="1">
      <alignment horizontal="left" vertical="center" indent="1"/>
    </xf>
    <xf numFmtId="0" fontId="0" fillId="0" borderId="38" xfId="0" applyBorder="1" applyAlignment="1">
      <alignment horizontal="left" vertical="center" indent="2"/>
    </xf>
    <xf numFmtId="0" fontId="0" fillId="0" borderId="39" xfId="0" applyBorder="1" applyAlignment="1">
      <alignment horizontal="center" vertical="center"/>
    </xf>
    <xf numFmtId="0" fontId="0" fillId="0" borderId="39" xfId="0" applyBorder="1" applyAlignment="1">
      <alignment horizontal="left" vertical="center" indent="2"/>
    </xf>
    <xf numFmtId="0" fontId="28" fillId="0" borderId="37" xfId="0" applyFont="1" applyBorder="1" applyAlignment="1">
      <alignment vertical="center" wrapText="1"/>
    </xf>
    <xf numFmtId="0" fontId="40" fillId="0" borderId="0" xfId="0" applyFont="1" applyBorder="1" applyAlignment="1">
      <alignment/>
    </xf>
    <xf numFmtId="0" fontId="28" fillId="0" borderId="0" xfId="0" applyFont="1" applyBorder="1" applyAlignment="1">
      <alignment horizontal="right" vertical="center"/>
    </xf>
    <xf numFmtId="0" fontId="0" fillId="0" borderId="37" xfId="0" applyFont="1" applyBorder="1" applyAlignment="1">
      <alignment vertical="center"/>
    </xf>
    <xf numFmtId="0" fontId="0" fillId="0" borderId="37" xfId="0" applyFont="1" applyBorder="1" applyAlignment="1">
      <alignment horizontal="center" vertical="center"/>
    </xf>
    <xf numFmtId="3" fontId="0" fillId="0" borderId="37" xfId="0" applyNumberFormat="1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8" xfId="0" applyFont="1" applyBorder="1" applyAlignment="1">
      <alignment horizontal="center" vertical="center"/>
    </xf>
    <xf numFmtId="3" fontId="0" fillId="0" borderId="38" xfId="0" applyNumberFormat="1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3" fontId="0" fillId="0" borderId="39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 wrapText="1"/>
    </xf>
    <xf numFmtId="0" fontId="22" fillId="0" borderId="0" xfId="0" applyFont="1" applyBorder="1" applyAlignment="1">
      <alignment/>
    </xf>
    <xf numFmtId="0" fontId="41" fillId="0" borderId="37" xfId="0" applyFont="1" applyBorder="1" applyAlignment="1">
      <alignment vertical="center"/>
    </xf>
    <xf numFmtId="0" fontId="41" fillId="0" borderId="37" xfId="0" applyFont="1" applyBorder="1" applyAlignment="1">
      <alignment horizontal="center" vertical="center"/>
    </xf>
    <xf numFmtId="0" fontId="41" fillId="0" borderId="37" xfId="0" applyFont="1" applyBorder="1" applyAlignment="1">
      <alignment vertical="center" wrapText="1"/>
    </xf>
    <xf numFmtId="3" fontId="41" fillId="0" borderId="37" xfId="0" applyNumberFormat="1" applyFont="1" applyBorder="1" applyAlignment="1">
      <alignment vertical="center"/>
    </xf>
    <xf numFmtId="0" fontId="41" fillId="0" borderId="38" xfId="0" applyFont="1" applyBorder="1" applyAlignment="1">
      <alignment vertical="center"/>
    </xf>
    <xf numFmtId="0" fontId="41" fillId="0" borderId="38" xfId="0" applyFont="1" applyBorder="1" applyAlignment="1">
      <alignment horizontal="center" vertical="center"/>
    </xf>
    <xf numFmtId="0" fontId="41" fillId="0" borderId="38" xfId="0" applyFont="1" applyBorder="1" applyAlignment="1">
      <alignment vertical="center" wrapText="1"/>
    </xf>
    <xf numFmtId="3" fontId="41" fillId="0" borderId="38" xfId="0" applyNumberFormat="1" applyFont="1" applyBorder="1" applyAlignment="1">
      <alignment vertical="center"/>
    </xf>
    <xf numFmtId="0" fontId="0" fillId="0" borderId="39" xfId="0" applyFont="1" applyBorder="1" applyAlignment="1">
      <alignment horizontal="center" vertical="center"/>
    </xf>
    <xf numFmtId="0" fontId="0" fillId="0" borderId="39" xfId="0" applyFont="1" applyBorder="1" applyAlignment="1">
      <alignment wrapText="1"/>
    </xf>
    <xf numFmtId="0" fontId="25" fillId="0" borderId="0" xfId="0" applyFont="1" applyBorder="1" applyAlignment="1">
      <alignment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21" fillId="0" borderId="10" xfId="0" applyFont="1" applyBorder="1" applyAlignment="1">
      <alignment horizontal="left" vertical="center"/>
    </xf>
    <xf numFmtId="3" fontId="21" fillId="0" borderId="10" xfId="0" applyNumberFormat="1" applyFont="1" applyBorder="1" applyAlignment="1">
      <alignment horizontal="right" vertical="center"/>
    </xf>
    <xf numFmtId="0" fontId="0" fillId="0" borderId="40" xfId="0" applyFont="1" applyBorder="1" applyAlignment="1">
      <alignment horizontal="center" vertical="center"/>
    </xf>
    <xf numFmtId="0" fontId="0" fillId="24" borderId="37" xfId="0" applyFont="1" applyFill="1" applyBorder="1" applyAlignment="1">
      <alignment horizontal="left" vertical="center"/>
    </xf>
    <xf numFmtId="3" fontId="0" fillId="0" borderId="40" xfId="0" applyNumberFormat="1" applyFont="1" applyBorder="1" applyAlignment="1">
      <alignment horizontal="right" vertical="center"/>
    </xf>
    <xf numFmtId="0" fontId="0" fillId="0" borderId="40" xfId="0" applyFont="1" applyBorder="1" applyAlignment="1">
      <alignment horizontal="left" vertical="center"/>
    </xf>
    <xf numFmtId="3" fontId="0" fillId="0" borderId="38" xfId="0" applyNumberFormat="1" applyFont="1" applyBorder="1" applyAlignment="1">
      <alignment horizontal="right" vertical="center"/>
    </xf>
    <xf numFmtId="0" fontId="0" fillId="0" borderId="39" xfId="0" applyFont="1" applyBorder="1" applyAlignment="1">
      <alignment horizontal="left" vertical="center"/>
    </xf>
    <xf numFmtId="3" fontId="0" fillId="0" borderId="39" xfId="0" applyNumberFormat="1" applyFont="1" applyBorder="1" applyAlignment="1">
      <alignment horizontal="right" vertical="center"/>
    </xf>
    <xf numFmtId="0" fontId="0" fillId="0" borderId="37" xfId="0" applyFont="1" applyBorder="1" applyAlignment="1">
      <alignment horizontal="left" vertical="center"/>
    </xf>
    <xf numFmtId="3" fontId="0" fillId="0" borderId="37" xfId="0" applyNumberFormat="1" applyFont="1" applyBorder="1" applyAlignment="1">
      <alignment horizontal="right" vertical="center"/>
    </xf>
    <xf numFmtId="0" fontId="0" fillId="0" borderId="38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center" vertical="center"/>
    </xf>
    <xf numFmtId="3" fontId="30" fillId="0" borderId="0" xfId="0" applyNumberFormat="1" applyFont="1" applyBorder="1" applyAlignment="1">
      <alignment horizontal="right" vertical="center"/>
    </xf>
    <xf numFmtId="1" fontId="37" fillId="20" borderId="27" xfId="0" applyNumberFormat="1" applyFont="1" applyFill="1" applyBorder="1" applyAlignment="1">
      <alignment horizontal="center" vertical="center"/>
    </xf>
    <xf numFmtId="0" fontId="37" fillId="20" borderId="30" xfId="0" applyFont="1" applyFill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3" fontId="22" fillId="0" borderId="27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8" fillId="0" borderId="31" xfId="0" applyFont="1" applyBorder="1" applyAlignment="1">
      <alignment horizontal="left" vertical="center" wrapText="1"/>
    </xf>
    <xf numFmtId="0" fontId="28" fillId="0" borderId="31" xfId="0" applyFont="1" applyBorder="1" applyAlignment="1">
      <alignment vertical="center"/>
    </xf>
    <xf numFmtId="0" fontId="28" fillId="0" borderId="33" xfId="0" applyFont="1" applyBorder="1" applyAlignment="1">
      <alignment/>
    </xf>
    <xf numFmtId="3" fontId="28" fillId="0" borderId="33" xfId="0" applyNumberFormat="1" applyFont="1" applyBorder="1" applyAlignment="1">
      <alignment/>
    </xf>
    <xf numFmtId="0" fontId="0" fillId="0" borderId="29" xfId="0" applyBorder="1" applyAlignment="1">
      <alignment horizontal="center" vertical="center"/>
    </xf>
    <xf numFmtId="0" fontId="28" fillId="0" borderId="29" xfId="0" applyFont="1" applyBorder="1" applyAlignment="1">
      <alignment horizontal="left" vertical="center"/>
    </xf>
    <xf numFmtId="3" fontId="28" fillId="0" borderId="29" xfId="0" applyNumberFormat="1" applyFont="1" applyBorder="1" applyAlignment="1">
      <alignment vertical="center"/>
    </xf>
    <xf numFmtId="3" fontId="28" fillId="0" borderId="29" xfId="0" applyNumberFormat="1" applyFont="1" applyBorder="1" applyAlignment="1">
      <alignment/>
    </xf>
    <xf numFmtId="0" fontId="0" fillId="0" borderId="28" xfId="0" applyBorder="1" applyAlignment="1">
      <alignment horizontal="center" vertical="center"/>
    </xf>
    <xf numFmtId="0" fontId="28" fillId="0" borderId="29" xfId="0" applyFont="1" applyBorder="1" applyAlignment="1">
      <alignment horizontal="left" vertical="center" indent="1"/>
    </xf>
    <xf numFmtId="0" fontId="0" fillId="0" borderId="32" xfId="0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3" fillId="0" borderId="34" xfId="0" applyFont="1" applyBorder="1" applyAlignment="1">
      <alignment horizontal="left" vertical="center"/>
    </xf>
    <xf numFmtId="3" fontId="23" fillId="0" borderId="34" xfId="0" applyNumberFormat="1" applyFont="1" applyBorder="1" applyAlignment="1">
      <alignment vertical="center"/>
    </xf>
    <xf numFmtId="3" fontId="23" fillId="0" borderId="29" xfId="0" applyNumberFormat="1" applyFont="1" applyBorder="1" applyAlignment="1">
      <alignment vertical="center"/>
    </xf>
    <xf numFmtId="0" fontId="23" fillId="0" borderId="34" xfId="0" applyFont="1" applyBorder="1" applyAlignment="1">
      <alignment horizontal="left" vertical="center" wrapText="1"/>
    </xf>
    <xf numFmtId="3" fontId="23" fillId="0" borderId="29" xfId="0" applyNumberFormat="1" applyFont="1" applyBorder="1" applyAlignment="1">
      <alignment/>
    </xf>
    <xf numFmtId="4" fontId="28" fillId="0" borderId="0" xfId="0" applyNumberFormat="1" applyFont="1" applyBorder="1" applyAlignment="1">
      <alignment horizontal="center" vertical="center"/>
    </xf>
    <xf numFmtId="3" fontId="28" fillId="0" borderId="0" xfId="0" applyNumberFormat="1" applyFont="1" applyBorder="1" applyAlignment="1">
      <alignment/>
    </xf>
    <xf numFmtId="0" fontId="37" fillId="20" borderId="42" xfId="0" applyFont="1" applyFill="1" applyBorder="1" applyAlignment="1">
      <alignment horizontal="center" vertical="center"/>
    </xf>
    <xf numFmtId="0" fontId="37" fillId="20" borderId="43" xfId="0" applyFont="1" applyFill="1" applyBorder="1" applyAlignment="1">
      <alignment horizontal="center" vertical="center"/>
    </xf>
    <xf numFmtId="0" fontId="37" fillId="20" borderId="44" xfId="0" applyFont="1" applyFill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42" fillId="0" borderId="45" xfId="0" applyFont="1" applyBorder="1" applyAlignment="1">
      <alignment vertical="center"/>
    </xf>
    <xf numFmtId="3" fontId="21" fillId="0" borderId="28" xfId="0" applyNumberFormat="1" applyFont="1" applyBorder="1" applyAlignment="1">
      <alignment vertical="center"/>
    </xf>
    <xf numFmtId="3" fontId="21" fillId="0" borderId="46" xfId="0" applyNumberFormat="1" applyFont="1" applyBorder="1" applyAlignment="1">
      <alignment vertical="center"/>
    </xf>
    <xf numFmtId="3" fontId="21" fillId="0" borderId="31" xfId="0" applyNumberFormat="1" applyFont="1" applyBorder="1" applyAlignment="1">
      <alignment vertical="center"/>
    </xf>
    <xf numFmtId="0" fontId="21" fillId="0" borderId="29" xfId="0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3" fontId="0" fillId="0" borderId="29" xfId="0" applyNumberFormat="1" applyBorder="1" applyAlignment="1">
      <alignment vertical="center"/>
    </xf>
    <xf numFmtId="3" fontId="0" fillId="0" borderId="48" xfId="0" applyNumberFormat="1" applyBorder="1" applyAlignment="1">
      <alignment vertical="center"/>
    </xf>
    <xf numFmtId="0" fontId="0" fillId="0" borderId="45" xfId="0" applyBorder="1" applyAlignment="1">
      <alignment vertical="center"/>
    </xf>
    <xf numFmtId="3" fontId="0" fillId="0" borderId="28" xfId="0" applyNumberForma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21" fillId="0" borderId="29" xfId="0" applyFont="1" applyBorder="1" applyAlignment="1">
      <alignment horizontal="center" vertical="center"/>
    </xf>
    <xf numFmtId="0" fontId="42" fillId="0" borderId="47" xfId="0" applyFont="1" applyBorder="1" applyAlignment="1">
      <alignment vertical="center"/>
    </xf>
    <xf numFmtId="3" fontId="21" fillId="0" borderId="29" xfId="0" applyNumberFormat="1" applyFont="1" applyBorder="1" applyAlignment="1">
      <alignment vertical="center"/>
    </xf>
    <xf numFmtId="3" fontId="21" fillId="0" borderId="48" xfId="0" applyNumberFormat="1" applyFont="1" applyBorder="1" applyAlignment="1">
      <alignment vertical="center"/>
    </xf>
    <xf numFmtId="0" fontId="21" fillId="0" borderId="47" xfId="0" applyFont="1" applyBorder="1" applyAlignment="1">
      <alignment vertical="center" wrapText="1"/>
    </xf>
    <xf numFmtId="3" fontId="0" fillId="0" borderId="29" xfId="0" applyNumberFormat="1" applyFont="1" applyBorder="1" applyAlignment="1">
      <alignment vertical="center"/>
    </xf>
    <xf numFmtId="3" fontId="0" fillId="0" borderId="48" xfId="0" applyNumberFormat="1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30" fillId="0" borderId="47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21" fillId="0" borderId="47" xfId="0" applyFont="1" applyBorder="1" applyAlignment="1">
      <alignment vertical="center"/>
    </xf>
    <xf numFmtId="0" fontId="43" fillId="0" borderId="47" xfId="0" applyFont="1" applyBorder="1" applyAlignment="1">
      <alignment vertical="center" wrapText="1"/>
    </xf>
    <xf numFmtId="10" fontId="21" fillId="0" borderId="29" xfId="55" applyNumberFormat="1" applyFont="1" applyFill="1" applyBorder="1" applyAlignment="1" applyProtection="1">
      <alignment vertical="center"/>
      <protection/>
    </xf>
    <xf numFmtId="10" fontId="21" fillId="0" borderId="48" xfId="55" applyNumberFormat="1" applyFont="1" applyFill="1" applyBorder="1" applyAlignment="1" applyProtection="1">
      <alignment vertical="center"/>
      <protection/>
    </xf>
    <xf numFmtId="0" fontId="45" fillId="0" borderId="47" xfId="0" applyFont="1" applyBorder="1" applyAlignment="1">
      <alignment vertical="center" wrapText="1"/>
    </xf>
    <xf numFmtId="0" fontId="42" fillId="0" borderId="47" xfId="0" applyFont="1" applyBorder="1" applyAlignment="1">
      <alignment vertical="center" wrapText="1"/>
    </xf>
    <xf numFmtId="4" fontId="0" fillId="0" borderId="0" xfId="0" applyNumberFormat="1" applyBorder="1" applyAlignment="1">
      <alignment vertical="center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30" fillId="0" borderId="0" xfId="0" applyFont="1" applyBorder="1" applyAlignment="1">
      <alignment horizontal="right" vertical="top"/>
    </xf>
    <xf numFmtId="0" fontId="37" fillId="20" borderId="10" xfId="0" applyFont="1" applyFill="1" applyBorder="1" applyAlignment="1">
      <alignment horizontal="center" vertical="center"/>
    </xf>
    <xf numFmtId="0" fontId="47" fillId="0" borderId="0" xfId="0" applyFont="1" applyBorder="1" applyAlignment="1">
      <alignment/>
    </xf>
    <xf numFmtId="0" fontId="1" fillId="0" borderId="21" xfId="0" applyFont="1" applyBorder="1" applyAlignment="1">
      <alignment horizontal="right" vertical="top" wrapText="1"/>
    </xf>
    <xf numFmtId="0" fontId="1" fillId="0" borderId="0" xfId="0" applyFont="1" applyBorder="1" applyAlignment="1">
      <alignment vertical="center"/>
    </xf>
    <xf numFmtId="0" fontId="1" fillId="0" borderId="23" xfId="0" applyFont="1" applyBorder="1" applyAlignment="1">
      <alignment horizontal="right" vertical="top" wrapText="1"/>
    </xf>
    <xf numFmtId="0" fontId="0" fillId="0" borderId="16" xfId="0" applyFont="1" applyBorder="1" applyAlignment="1">
      <alignment vertical="center" wrapText="1"/>
    </xf>
    <xf numFmtId="0" fontId="21" fillId="0" borderId="35" xfId="0" applyFont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10" fontId="21" fillId="0" borderId="35" xfId="55" applyNumberFormat="1" applyFont="1" applyFill="1" applyBorder="1" applyAlignment="1" applyProtection="1">
      <alignment vertical="center"/>
      <protection/>
    </xf>
    <xf numFmtId="10" fontId="21" fillId="0" borderId="49" xfId="55" applyNumberFormat="1" applyFont="1" applyFill="1" applyBorder="1" applyAlignment="1" applyProtection="1">
      <alignment vertical="center"/>
      <protection/>
    </xf>
    <xf numFmtId="4" fontId="1" fillId="0" borderId="10" xfId="0" applyNumberFormat="1" applyFont="1" applyBorder="1" applyAlignment="1">
      <alignment horizontal="right" vertical="center" wrapText="1"/>
    </xf>
    <xf numFmtId="3" fontId="21" fillId="4" borderId="10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/>
    </xf>
    <xf numFmtId="3" fontId="0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0" fillId="0" borderId="19" xfId="0" applyBorder="1" applyAlignment="1">
      <alignment horizontal="center" vertical="center"/>
    </xf>
    <xf numFmtId="164" fontId="0" fillId="0" borderId="19" xfId="0" applyNumberFormat="1" applyBorder="1" applyAlignment="1">
      <alignment vertical="center"/>
    </xf>
    <xf numFmtId="3" fontId="0" fillId="0" borderId="19" xfId="0" applyNumberFormat="1" applyBorder="1" applyAlignment="1">
      <alignment/>
    </xf>
    <xf numFmtId="164" fontId="0" fillId="0" borderId="0" xfId="0" applyNumberFormat="1" applyBorder="1" applyAlignment="1">
      <alignment vertical="center"/>
    </xf>
    <xf numFmtId="164" fontId="21" fillId="0" borderId="0" xfId="0" applyNumberFormat="1" applyFont="1" applyBorder="1" applyAlignment="1">
      <alignment vertical="center"/>
    </xf>
    <xf numFmtId="49" fontId="0" fillId="0" borderId="50" xfId="0" applyNumberFormat="1" applyBorder="1" applyAlignment="1">
      <alignment horizontal="center" vertical="center"/>
    </xf>
    <xf numFmtId="3" fontId="0" fillId="0" borderId="50" xfId="0" applyNumberFormat="1" applyBorder="1" applyAlignment="1">
      <alignment vertical="center"/>
    </xf>
    <xf numFmtId="3" fontId="0" fillId="0" borderId="51" xfId="0" applyNumberFormat="1" applyBorder="1" applyAlignment="1">
      <alignment vertical="center"/>
    </xf>
    <xf numFmtId="3" fontId="37" fillId="0" borderId="10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19" xfId="0" applyNumberFormat="1" applyBorder="1" applyAlignment="1">
      <alignment vertical="center" wrapText="1"/>
    </xf>
    <xf numFmtId="49" fontId="0" fillId="0" borderId="21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 quotePrefix="1">
      <alignment vertical="center"/>
    </xf>
    <xf numFmtId="0" fontId="32" fillId="0" borderId="10" xfId="52" applyFont="1" applyBorder="1" applyAlignment="1">
      <alignment horizontal="center" vertical="center"/>
      <protection/>
    </xf>
    <xf numFmtId="0" fontId="28" fillId="0" borderId="11" xfId="0" applyFont="1" applyBorder="1" applyAlignment="1">
      <alignment vertical="center" wrapText="1"/>
    </xf>
    <xf numFmtId="0" fontId="23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3" fontId="0" fillId="0" borderId="11" xfId="0" applyNumberFormat="1" applyFont="1" applyBorder="1" applyAlignment="1">
      <alignment vertical="center"/>
    </xf>
    <xf numFmtId="0" fontId="32" fillId="0" borderId="19" xfId="52" applyFont="1" applyBorder="1" applyAlignment="1">
      <alignment horizontal="center" vertical="center"/>
      <protection/>
    </xf>
    <xf numFmtId="0" fontId="32" fillId="0" borderId="36" xfId="52" applyFont="1" applyBorder="1" applyAlignment="1">
      <alignment horizontal="center" vertical="center"/>
      <protection/>
    </xf>
    <xf numFmtId="0" fontId="32" fillId="0" borderId="19" xfId="52" applyFont="1" applyBorder="1" applyAlignment="1">
      <alignment vertical="center"/>
      <protection/>
    </xf>
    <xf numFmtId="0" fontId="32" fillId="0" borderId="36" xfId="52" applyFont="1" applyBorder="1" applyAlignment="1">
      <alignment vertical="center"/>
      <protection/>
    </xf>
    <xf numFmtId="0" fontId="32" fillId="0" borderId="13" xfId="52" applyFont="1" applyBorder="1" applyAlignment="1">
      <alignment vertical="center"/>
      <protection/>
    </xf>
    <xf numFmtId="0" fontId="0" fillId="0" borderId="21" xfId="0" applyBorder="1" applyAlignment="1">
      <alignment vertical="center"/>
    </xf>
    <xf numFmtId="0" fontId="0" fillId="0" borderId="52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32" fillId="0" borderId="10" xfId="52" applyFont="1" applyBorder="1" applyAlignment="1">
      <alignment horizontal="center"/>
      <protection/>
    </xf>
    <xf numFmtId="0" fontId="32" fillId="0" borderId="19" xfId="52" applyFont="1" applyBorder="1" applyAlignment="1">
      <alignment horizontal="center" vertical="center"/>
      <protection/>
    </xf>
    <xf numFmtId="0" fontId="32" fillId="0" borderId="36" xfId="52" applyFont="1" applyBorder="1" applyAlignment="1">
      <alignment horizontal="center" vertical="center"/>
      <protection/>
    </xf>
    <xf numFmtId="0" fontId="32" fillId="0" borderId="13" xfId="52" applyFont="1" applyBorder="1" applyAlignment="1">
      <alignment horizontal="center" vertical="center"/>
      <protection/>
    </xf>
    <xf numFmtId="0" fontId="32" fillId="0" borderId="19" xfId="52" applyFont="1" applyBorder="1" applyAlignment="1">
      <alignment horizontal="left"/>
      <protection/>
    </xf>
    <xf numFmtId="0" fontId="32" fillId="0" borderId="36" xfId="52" applyFont="1" applyBorder="1" applyAlignment="1">
      <alignment horizontal="left"/>
      <protection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21" fillId="0" borderId="53" xfId="0" applyFont="1" applyBorder="1" applyAlignment="1">
      <alignment horizontal="center" vertical="center"/>
    </xf>
    <xf numFmtId="0" fontId="21" fillId="0" borderId="5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3" fontId="21" fillId="2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0" fontId="21" fillId="4" borderId="10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20" borderId="19" xfId="0" applyFont="1" applyFill="1" applyBorder="1" applyAlignment="1">
      <alignment horizontal="center" vertical="center"/>
    </xf>
    <xf numFmtId="0" fontId="21" fillId="20" borderId="10" xfId="0" applyFont="1" applyFill="1" applyBorder="1" applyAlignment="1">
      <alignment horizontal="center" vertical="center"/>
    </xf>
    <xf numFmtId="0" fontId="26" fillId="2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9" fontId="26" fillId="20" borderId="1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20" borderId="55" xfId="0" applyFont="1" applyFill="1" applyBorder="1" applyAlignment="1">
      <alignment horizontal="center" vertical="center"/>
    </xf>
    <xf numFmtId="0" fontId="21" fillId="20" borderId="54" xfId="0" applyFont="1" applyFill="1" applyBorder="1" applyAlignment="1">
      <alignment horizontal="center" vertical="center"/>
    </xf>
    <xf numFmtId="0" fontId="21" fillId="20" borderId="54" xfId="0" applyFont="1" applyFill="1" applyBorder="1" applyAlignment="1">
      <alignment horizontal="center" vertical="center" wrapText="1"/>
    </xf>
    <xf numFmtId="0" fontId="21" fillId="20" borderId="56" xfId="0" applyFont="1" applyFill="1" applyBorder="1" applyAlignment="1">
      <alignment horizontal="center" vertical="center" wrapText="1"/>
    </xf>
    <xf numFmtId="0" fontId="21" fillId="2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32" fillId="0" borderId="13" xfId="52" applyFont="1" applyBorder="1" applyAlignment="1">
      <alignment horizontal="left"/>
      <protection/>
    </xf>
    <xf numFmtId="0" fontId="32" fillId="0" borderId="10" xfId="52" applyFont="1" applyBorder="1" applyAlignment="1">
      <alignment horizontal="center" vertical="center"/>
      <protection/>
    </xf>
    <xf numFmtId="0" fontId="26" fillId="0" borderId="0" xfId="52" applyFont="1" applyBorder="1" applyAlignment="1">
      <alignment horizontal="center"/>
      <protection/>
    </xf>
    <xf numFmtId="0" fontId="33" fillId="20" borderId="10" xfId="52" applyFont="1" applyFill="1" applyBorder="1" applyAlignment="1">
      <alignment horizontal="center" vertical="center"/>
      <protection/>
    </xf>
    <xf numFmtId="0" fontId="33" fillId="20" borderId="10" xfId="52" applyFont="1" applyFill="1" applyBorder="1" applyAlignment="1">
      <alignment horizontal="center" vertical="center" wrapText="1"/>
      <protection/>
    </xf>
    <xf numFmtId="3" fontId="33" fillId="20" borderId="10" xfId="52" applyNumberFormat="1" applyFont="1" applyFill="1" applyBorder="1" applyAlignment="1">
      <alignment horizontal="center" vertical="center" wrapText="1"/>
      <protection/>
    </xf>
    <xf numFmtId="3" fontId="33" fillId="20" borderId="10" xfId="52" applyNumberFormat="1" applyFont="1" applyFill="1" applyBorder="1" applyAlignment="1">
      <alignment horizontal="center" vertical="center"/>
      <protection/>
    </xf>
    <xf numFmtId="0" fontId="33" fillId="0" borderId="19" xfId="52" applyFont="1" applyBorder="1" applyAlignment="1">
      <alignment horizontal="center"/>
      <protection/>
    </xf>
    <xf numFmtId="0" fontId="33" fillId="0" borderId="10" xfId="52" applyFont="1" applyBorder="1" applyAlignment="1">
      <alignment horizontal="center"/>
      <protection/>
    </xf>
    <xf numFmtId="3" fontId="32" fillId="0" borderId="10" xfId="52" applyNumberFormat="1" applyFont="1" applyBorder="1" applyAlignment="1">
      <alignment horizontal="center"/>
      <protection/>
    </xf>
    <xf numFmtId="0" fontId="3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20" borderId="27" xfId="0" applyFont="1" applyFill="1" applyBorder="1" applyAlignment="1">
      <alignment horizontal="center" vertical="center"/>
    </xf>
    <xf numFmtId="0" fontId="21" fillId="20" borderId="27" xfId="0" applyFont="1" applyFill="1" applyBorder="1" applyAlignment="1">
      <alignment horizontal="center" vertical="center" wrapText="1"/>
    </xf>
    <xf numFmtId="3" fontId="21" fillId="20" borderId="27" xfId="0" applyNumberFormat="1" applyFont="1" applyFill="1" applyBorder="1" applyAlignment="1">
      <alignment horizontal="center" vertical="center"/>
    </xf>
    <xf numFmtId="3" fontId="21" fillId="20" borderId="27" xfId="0" applyNumberFormat="1" applyFont="1" applyFill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/>
    </xf>
    <xf numFmtId="3" fontId="0" fillId="0" borderId="57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 wrapText="1"/>
    </xf>
    <xf numFmtId="0" fontId="21" fillId="20" borderId="1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21" fillId="20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7" fillId="0" borderId="10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20" borderId="13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37" fillId="20" borderId="27" xfId="0" applyFont="1" applyFill="1" applyBorder="1" applyAlignment="1">
      <alignment horizontal="center" vertical="center"/>
    </xf>
    <xf numFmtId="0" fontId="21" fillId="20" borderId="42" xfId="0" applyFont="1" applyFill="1" applyBorder="1" applyAlignment="1">
      <alignment horizontal="center" vertical="center" wrapText="1"/>
    </xf>
    <xf numFmtId="0" fontId="37" fillId="20" borderId="27" xfId="0" applyFont="1" applyFill="1" applyBorder="1" applyAlignment="1">
      <alignment horizontal="center" vertical="center"/>
    </xf>
    <xf numFmtId="10" fontId="23" fillId="0" borderId="35" xfId="55" applyNumberFormat="1" applyFont="1" applyFill="1" applyBorder="1" applyAlignment="1" applyProtection="1">
      <alignment horizontal="right" vertical="center"/>
      <protection/>
    </xf>
    <xf numFmtId="0" fontId="21" fillId="0" borderId="35" xfId="0" applyFont="1" applyBorder="1" applyAlignment="1">
      <alignment horizontal="center" vertical="center"/>
    </xf>
    <xf numFmtId="0" fontId="23" fillId="0" borderId="35" xfId="0" applyFont="1" applyBorder="1" applyAlignment="1">
      <alignment horizontal="left" vertical="center"/>
    </xf>
    <xf numFmtId="0" fontId="37" fillId="20" borderId="42" xfId="0" applyFont="1" applyFill="1" applyBorder="1" applyAlignment="1">
      <alignment horizontal="center" vertical="center"/>
    </xf>
    <xf numFmtId="1" fontId="37" fillId="20" borderId="27" xfId="0" applyNumberFormat="1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top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9"/>
  <sheetViews>
    <sheetView zoomScale="75" zoomScaleNormal="75" workbookViewId="0" topLeftCell="A1">
      <pane ySplit="5" topLeftCell="BM185" activePane="bottomLeft" state="frozen"/>
      <selection pane="topLeft" activeCell="D217" sqref="D217"/>
      <selection pane="bottomLeft" activeCell="G221" sqref="G221"/>
    </sheetView>
  </sheetViews>
  <sheetFormatPr defaultColWidth="9.00390625" defaultRowHeight="12.75"/>
  <cols>
    <col min="1" max="1" width="5.875" style="1" customWidth="1"/>
    <col min="2" max="2" width="8.875" style="1" customWidth="1"/>
    <col min="3" max="3" width="6.00390625" style="1" customWidth="1"/>
    <col min="4" max="4" width="68.625" style="1" customWidth="1"/>
    <col min="5" max="5" width="12.375" style="2" customWidth="1"/>
    <col min="6" max="6" width="11.875" style="2" customWidth="1"/>
    <col min="7" max="7" width="14.375" style="2" customWidth="1"/>
    <col min="8" max="8" width="13.375" style="2" customWidth="1"/>
  </cols>
  <sheetData>
    <row r="1" spans="1:8" ht="18" customHeight="1">
      <c r="A1" s="464" t="s">
        <v>266</v>
      </c>
      <c r="B1" s="464"/>
      <c r="C1" s="464"/>
      <c r="D1" s="464"/>
      <c r="E1" s="464"/>
      <c r="F1" s="464"/>
      <c r="G1" s="464"/>
      <c r="H1" s="464"/>
    </row>
    <row r="2" spans="2:4" ht="18">
      <c r="B2" s="3"/>
      <c r="C2" s="3"/>
      <c r="D2" s="3"/>
    </row>
    <row r="3" spans="7:8" ht="12.75">
      <c r="G3" s="4"/>
      <c r="H3" s="4" t="s">
        <v>267</v>
      </c>
    </row>
    <row r="4" spans="1:8" s="5" customFormat="1" ht="15" customHeight="1">
      <c r="A4" s="465" t="s">
        <v>268</v>
      </c>
      <c r="B4" s="465" t="s">
        <v>269</v>
      </c>
      <c r="C4" s="466" t="s">
        <v>270</v>
      </c>
      <c r="D4" s="466" t="s">
        <v>271</v>
      </c>
      <c r="E4" s="459" t="s">
        <v>272</v>
      </c>
      <c r="F4" s="459" t="s">
        <v>273</v>
      </c>
      <c r="G4" s="459"/>
      <c r="H4" s="459" t="s">
        <v>274</v>
      </c>
    </row>
    <row r="5" spans="1:8" s="5" customFormat="1" ht="15" customHeight="1">
      <c r="A5" s="465"/>
      <c r="B5" s="465"/>
      <c r="C5" s="466"/>
      <c r="D5" s="466"/>
      <c r="E5" s="459"/>
      <c r="F5" s="6" t="s">
        <v>275</v>
      </c>
      <c r="G5" s="7" t="s">
        <v>276</v>
      </c>
      <c r="H5" s="459"/>
    </row>
    <row r="6" spans="1:8" s="11" customFormat="1" ht="7.5" customHeight="1">
      <c r="A6" s="8">
        <v>1</v>
      </c>
      <c r="B6" s="8">
        <v>2</v>
      </c>
      <c r="C6" s="8">
        <v>3</v>
      </c>
      <c r="D6" s="8">
        <v>4</v>
      </c>
      <c r="E6" s="9">
        <v>5</v>
      </c>
      <c r="F6" s="9">
        <v>6</v>
      </c>
      <c r="G6" s="10">
        <v>7</v>
      </c>
      <c r="H6" s="9">
        <v>8</v>
      </c>
    </row>
    <row r="7" spans="1:8" s="16" customFormat="1" ht="19.5" customHeight="1">
      <c r="A7" s="12" t="s">
        <v>277</v>
      </c>
      <c r="B7" s="12"/>
      <c r="C7" s="13"/>
      <c r="D7" s="14" t="s">
        <v>278</v>
      </c>
      <c r="E7" s="15">
        <f>E8+E16</f>
        <v>900759</v>
      </c>
      <c r="F7" s="15">
        <f>F8+F16</f>
        <v>24750</v>
      </c>
      <c r="G7" s="15">
        <f>G8+G16</f>
        <v>0</v>
      </c>
      <c r="H7" s="15">
        <f>H8+H16</f>
        <v>925509</v>
      </c>
    </row>
    <row r="8" spans="1:8" s="16" customFormat="1" ht="19.5" customHeight="1">
      <c r="A8" s="17"/>
      <c r="B8" s="17" t="s">
        <v>279</v>
      </c>
      <c r="C8" s="18"/>
      <c r="D8" s="19" t="s">
        <v>280</v>
      </c>
      <c r="E8" s="20">
        <f>SUM(E9:E13)</f>
        <v>70352</v>
      </c>
      <c r="F8" s="20">
        <f>SUM(F9:F13)</f>
        <v>24750</v>
      </c>
      <c r="G8" s="20">
        <f>SUM(G9:G13)</f>
        <v>0</v>
      </c>
      <c r="H8" s="20">
        <f>SUM(H9:H13)</f>
        <v>95102</v>
      </c>
    </row>
    <row r="9" spans="1:8" ht="37.5" customHeight="1">
      <c r="A9" s="21"/>
      <c r="B9" s="21"/>
      <c r="C9" s="22">
        <v>6260</v>
      </c>
      <c r="D9" s="23" t="s">
        <v>281</v>
      </c>
      <c r="E9" s="24"/>
      <c r="F9" s="24"/>
      <c r="G9" s="25"/>
      <c r="H9" s="24">
        <f>E9+F9-G9</f>
        <v>0</v>
      </c>
    </row>
    <row r="10" spans="1:8" ht="30.75" customHeight="1">
      <c r="A10" s="26"/>
      <c r="B10" s="26"/>
      <c r="C10" s="22">
        <v>6290</v>
      </c>
      <c r="D10" s="23" t="s">
        <v>282</v>
      </c>
      <c r="E10" s="24">
        <v>42184</v>
      </c>
      <c r="F10" s="24"/>
      <c r="G10" s="25"/>
      <c r="H10" s="24">
        <f>E10+F10-G10</f>
        <v>42184</v>
      </c>
    </row>
    <row r="11" spans="1:8" ht="31.5" customHeight="1">
      <c r="A11" s="26"/>
      <c r="B11" s="26"/>
      <c r="C11" s="22">
        <v>6298</v>
      </c>
      <c r="D11" s="23" t="s">
        <v>283</v>
      </c>
      <c r="E11" s="24">
        <v>28168</v>
      </c>
      <c r="F11" s="24">
        <v>24750</v>
      </c>
      <c r="G11" s="25"/>
      <c r="H11" s="24">
        <f>E11+F11-G11</f>
        <v>52918</v>
      </c>
    </row>
    <row r="12" spans="1:8" ht="28.5" customHeight="1">
      <c r="A12" s="26"/>
      <c r="B12" s="26"/>
      <c r="C12" s="22">
        <v>6299</v>
      </c>
      <c r="D12" s="23" t="s">
        <v>284</v>
      </c>
      <c r="E12" s="24"/>
      <c r="F12" s="24"/>
      <c r="G12" s="25"/>
      <c r="H12" s="24">
        <f>E12+F12-G12</f>
        <v>0</v>
      </c>
    </row>
    <row r="13" spans="1:8" ht="43.5" customHeight="1">
      <c r="A13" s="26"/>
      <c r="B13" s="26"/>
      <c r="C13" s="22">
        <v>6339</v>
      </c>
      <c r="D13" s="23" t="s">
        <v>285</v>
      </c>
      <c r="E13" s="24"/>
      <c r="F13" s="24"/>
      <c r="G13" s="25"/>
      <c r="H13" s="24">
        <f>E13+F13-G13</f>
        <v>0</v>
      </c>
    </row>
    <row r="14" spans="1:8" s="16" customFormat="1" ht="12.75" customHeight="1" hidden="1">
      <c r="A14" s="21"/>
      <c r="B14" s="21"/>
      <c r="C14" s="27"/>
      <c r="D14" s="28"/>
      <c r="E14" s="20"/>
      <c r="F14" s="20"/>
      <c r="G14" s="29"/>
      <c r="H14" s="30"/>
    </row>
    <row r="15" spans="1:8" ht="12.75" hidden="1">
      <c r="A15" s="26"/>
      <c r="B15" s="26"/>
      <c r="C15" s="26"/>
      <c r="D15" s="23"/>
      <c r="E15" s="24"/>
      <c r="F15" s="31"/>
      <c r="G15" s="32"/>
      <c r="H15" s="31"/>
    </row>
    <row r="16" spans="1:8" s="16" customFormat="1" ht="12.75">
      <c r="A16" s="17"/>
      <c r="B16" s="17" t="s">
        <v>286</v>
      </c>
      <c r="C16" s="17"/>
      <c r="D16" s="19" t="s">
        <v>287</v>
      </c>
      <c r="E16" s="20">
        <f>E17+E19</f>
        <v>830407</v>
      </c>
      <c r="F16" s="20">
        <f>F17+F19</f>
        <v>0</v>
      </c>
      <c r="G16" s="20">
        <f>G17+G19</f>
        <v>0</v>
      </c>
      <c r="H16" s="20">
        <f>H17+H19</f>
        <v>830407</v>
      </c>
    </row>
    <row r="17" spans="1:8" ht="12.75">
      <c r="A17" s="26"/>
      <c r="B17" s="26"/>
      <c r="C17" s="26" t="s">
        <v>288</v>
      </c>
      <c r="D17" s="23" t="s">
        <v>289</v>
      </c>
      <c r="E17" s="24">
        <f>F17+G17</f>
        <v>0</v>
      </c>
      <c r="F17" s="31"/>
      <c r="G17" s="32"/>
      <c r="H17" s="31"/>
    </row>
    <row r="18" spans="1:8" ht="12.75" hidden="1">
      <c r="A18" s="26"/>
      <c r="B18" s="26"/>
      <c r="C18" s="26"/>
      <c r="D18" s="23"/>
      <c r="E18" s="24">
        <f>F18+G18</f>
        <v>0</v>
      </c>
      <c r="F18" s="31"/>
      <c r="G18" s="32"/>
      <c r="H18" s="31"/>
    </row>
    <row r="19" spans="1:8" ht="25.5">
      <c r="A19" s="26"/>
      <c r="B19" s="26"/>
      <c r="C19" s="26" t="s">
        <v>290</v>
      </c>
      <c r="D19" s="23" t="s">
        <v>291</v>
      </c>
      <c r="E19" s="24">
        <v>830407</v>
      </c>
      <c r="F19" s="24"/>
      <c r="G19" s="25"/>
      <c r="H19" s="24">
        <f>E19+F19-G19</f>
        <v>830407</v>
      </c>
    </row>
    <row r="20" spans="1:8" ht="12.75" hidden="1">
      <c r="A20" s="26"/>
      <c r="B20" s="26"/>
      <c r="C20" s="26"/>
      <c r="D20" s="23"/>
      <c r="E20" s="24"/>
      <c r="F20" s="31"/>
      <c r="G20" s="32"/>
      <c r="H20" s="31"/>
    </row>
    <row r="21" spans="1:8" ht="12.75" hidden="1">
      <c r="A21" s="26"/>
      <c r="B21" s="26"/>
      <c r="C21" s="26"/>
      <c r="D21" s="23"/>
      <c r="E21" s="24"/>
      <c r="F21" s="31"/>
      <c r="G21" s="32"/>
      <c r="H21" s="31"/>
    </row>
    <row r="22" spans="1:8" ht="12.75" hidden="1">
      <c r="A22" s="26"/>
      <c r="B22" s="26"/>
      <c r="C22" s="26"/>
      <c r="D22" s="23"/>
      <c r="E22" s="24"/>
      <c r="F22" s="31"/>
      <c r="G22" s="32"/>
      <c r="H22" s="31"/>
    </row>
    <row r="23" spans="1:8" s="16" customFormat="1" ht="12.75">
      <c r="A23" s="12" t="s">
        <v>292</v>
      </c>
      <c r="B23" s="12"/>
      <c r="C23" s="12"/>
      <c r="D23" s="14" t="s">
        <v>293</v>
      </c>
      <c r="E23" s="15">
        <f aca="true" t="shared" si="0" ref="E23:H24">E24</f>
        <v>7100</v>
      </c>
      <c r="F23" s="15">
        <f t="shared" si="0"/>
        <v>0</v>
      </c>
      <c r="G23" s="15">
        <f t="shared" si="0"/>
        <v>0</v>
      </c>
      <c r="H23" s="15">
        <f t="shared" si="0"/>
        <v>7100</v>
      </c>
    </row>
    <row r="24" spans="1:8" s="16" customFormat="1" ht="12.75">
      <c r="A24" s="33"/>
      <c r="B24" s="33" t="s">
        <v>294</v>
      </c>
      <c r="C24" s="33"/>
      <c r="D24" s="34" t="s">
        <v>295</v>
      </c>
      <c r="E24" s="20">
        <f t="shared" si="0"/>
        <v>7100</v>
      </c>
      <c r="F24" s="20">
        <f t="shared" si="0"/>
        <v>0</v>
      </c>
      <c r="G24" s="20">
        <f t="shared" si="0"/>
        <v>0</v>
      </c>
      <c r="H24" s="20">
        <f t="shared" si="0"/>
        <v>7100</v>
      </c>
    </row>
    <row r="25" spans="1:8" ht="38.25">
      <c r="A25" s="35"/>
      <c r="B25" s="35"/>
      <c r="C25" s="36" t="s">
        <v>296</v>
      </c>
      <c r="D25" s="37" t="s">
        <v>297</v>
      </c>
      <c r="E25" s="24">
        <v>7100</v>
      </c>
      <c r="F25" s="24"/>
      <c r="G25" s="25"/>
      <c r="H25" s="24">
        <f>E25+F25-G25</f>
        <v>7100</v>
      </c>
    </row>
    <row r="26" spans="1:8" ht="12.75" hidden="1">
      <c r="A26" s="26"/>
      <c r="B26" s="26"/>
      <c r="C26" s="26"/>
      <c r="D26" s="23"/>
      <c r="E26" s="24"/>
      <c r="F26" s="31"/>
      <c r="G26" s="32"/>
      <c r="H26" s="31"/>
    </row>
    <row r="27" spans="1:8" s="16" customFormat="1" ht="12.75">
      <c r="A27" s="12" t="s">
        <v>298</v>
      </c>
      <c r="B27" s="12"/>
      <c r="C27" s="38"/>
      <c r="D27" s="14" t="s">
        <v>299</v>
      </c>
      <c r="E27" s="15">
        <f>E28</f>
        <v>3170005</v>
      </c>
      <c r="F27" s="15">
        <f>F28</f>
        <v>11529</v>
      </c>
      <c r="G27" s="15">
        <f>G28</f>
        <v>465745</v>
      </c>
      <c r="H27" s="15">
        <f>H28</f>
        <v>2715789</v>
      </c>
    </row>
    <row r="28" spans="1:8" s="16" customFormat="1" ht="12.75">
      <c r="A28" s="17"/>
      <c r="B28" s="17" t="s">
        <v>300</v>
      </c>
      <c r="C28" s="39"/>
      <c r="D28" s="19" t="s">
        <v>301</v>
      </c>
      <c r="E28" s="20">
        <f>SUM(E31:E34)</f>
        <v>3170005</v>
      </c>
      <c r="F28" s="20">
        <f>SUM(F31:F34)</f>
        <v>11529</v>
      </c>
      <c r="G28" s="20">
        <f>SUM(G31:G34)</f>
        <v>465745</v>
      </c>
      <c r="H28" s="20">
        <f>SUM(H31:H34)</f>
        <v>2715789</v>
      </c>
    </row>
    <row r="29" spans="1:8" ht="12.75" hidden="1">
      <c r="A29" s="21"/>
      <c r="B29" s="21"/>
      <c r="C29" s="40"/>
      <c r="D29" s="23"/>
      <c r="E29" s="24"/>
      <c r="F29" s="31"/>
      <c r="G29" s="32"/>
      <c r="H29" s="31"/>
    </row>
    <row r="30" spans="1:8" ht="12.75" hidden="1">
      <c r="A30" s="26"/>
      <c r="B30" s="26"/>
      <c r="C30" s="26"/>
      <c r="D30" s="23"/>
      <c r="E30" s="24"/>
      <c r="F30" s="31"/>
      <c r="G30" s="32"/>
      <c r="H30" s="31"/>
    </row>
    <row r="31" spans="1:8" ht="12.75">
      <c r="A31" s="26"/>
      <c r="B31" s="26"/>
      <c r="C31" s="26" t="s">
        <v>302</v>
      </c>
      <c r="D31" s="23" t="s">
        <v>303</v>
      </c>
      <c r="E31" s="24">
        <v>250000</v>
      </c>
      <c r="F31" s="31"/>
      <c r="G31" s="32">
        <v>250000</v>
      </c>
      <c r="H31" s="31">
        <f>E31+F31-G31</f>
        <v>0</v>
      </c>
    </row>
    <row r="32" spans="1:8" ht="12.75">
      <c r="A32" s="26"/>
      <c r="B32" s="26"/>
      <c r="C32" s="26" t="s">
        <v>304</v>
      </c>
      <c r="D32" s="23" t="s">
        <v>305</v>
      </c>
      <c r="E32" s="24">
        <v>2920005</v>
      </c>
      <c r="F32" s="24">
        <v>11529</v>
      </c>
      <c r="G32" s="25">
        <v>215745</v>
      </c>
      <c r="H32" s="24">
        <f>E32+F32-G32</f>
        <v>2715789</v>
      </c>
    </row>
    <row r="33" spans="1:8" ht="12.75" hidden="1">
      <c r="A33" s="26"/>
      <c r="B33" s="26"/>
      <c r="C33" s="26"/>
      <c r="D33" s="23"/>
      <c r="E33" s="24">
        <f>F33+G33</f>
        <v>0</v>
      </c>
      <c r="F33" s="24"/>
      <c r="G33" s="25"/>
      <c r="H33" s="24"/>
    </row>
    <row r="34" spans="1:8" ht="12.75" hidden="1">
      <c r="A34" s="26"/>
      <c r="B34" s="26"/>
      <c r="C34" s="26"/>
      <c r="D34" s="23"/>
      <c r="E34" s="24"/>
      <c r="F34" s="24"/>
      <c r="G34" s="25"/>
      <c r="H34" s="24"/>
    </row>
    <row r="35" spans="1:8" s="16" customFormat="1" ht="12.75">
      <c r="A35" s="12" t="s">
        <v>308</v>
      </c>
      <c r="B35" s="12"/>
      <c r="C35" s="12"/>
      <c r="D35" s="14" t="s">
        <v>309</v>
      </c>
      <c r="E35" s="15">
        <f>E36</f>
        <v>362700</v>
      </c>
      <c r="F35" s="15">
        <f>F36</f>
        <v>0</v>
      </c>
      <c r="G35" s="15">
        <f>G36</f>
        <v>0</v>
      </c>
      <c r="H35" s="15">
        <f>H36</f>
        <v>362700</v>
      </c>
    </row>
    <row r="36" spans="1:8" s="16" customFormat="1" ht="12.75">
      <c r="A36" s="17"/>
      <c r="B36" s="17" t="s">
        <v>310</v>
      </c>
      <c r="C36" s="17"/>
      <c r="D36" s="19" t="s">
        <v>311</v>
      </c>
      <c r="E36" s="20">
        <f>SUM(E37:E42)</f>
        <v>362700</v>
      </c>
      <c r="F36" s="20">
        <f>SUM(F37:F42)</f>
        <v>0</v>
      </c>
      <c r="G36" s="20">
        <f>SUM(G37:G42)</f>
        <v>0</v>
      </c>
      <c r="H36" s="20">
        <f>SUM(H37:H42)</f>
        <v>362700</v>
      </c>
    </row>
    <row r="37" spans="1:8" ht="12.75">
      <c r="A37" s="26"/>
      <c r="B37" s="21"/>
      <c r="C37" s="26" t="s">
        <v>312</v>
      </c>
      <c r="D37" s="23" t="s">
        <v>313</v>
      </c>
      <c r="E37" s="24">
        <v>100</v>
      </c>
      <c r="F37" s="24"/>
      <c r="G37" s="25"/>
      <c r="H37" s="24">
        <f aca="true" t="shared" si="1" ref="H37:H42">E37+F37-G37</f>
        <v>100</v>
      </c>
    </row>
    <row r="38" spans="1:8" ht="25.5">
      <c r="A38" s="26"/>
      <c r="B38" s="21"/>
      <c r="C38" s="26" t="s">
        <v>314</v>
      </c>
      <c r="D38" s="23" t="s">
        <v>315</v>
      </c>
      <c r="E38" s="24">
        <v>100</v>
      </c>
      <c r="F38" s="24"/>
      <c r="G38" s="25"/>
      <c r="H38" s="24">
        <f t="shared" si="1"/>
        <v>100</v>
      </c>
    </row>
    <row r="39" spans="1:8" ht="47.25" customHeight="1">
      <c r="A39" s="26"/>
      <c r="B39" s="21"/>
      <c r="C39" s="26" t="s">
        <v>316</v>
      </c>
      <c r="D39" s="37" t="s">
        <v>317</v>
      </c>
      <c r="E39" s="24">
        <v>130500</v>
      </c>
      <c r="F39" s="24"/>
      <c r="G39" s="25"/>
      <c r="H39" s="24">
        <f t="shared" si="1"/>
        <v>130500</v>
      </c>
    </row>
    <row r="40" spans="1:8" ht="34.5" customHeight="1">
      <c r="A40" s="26"/>
      <c r="B40" s="21"/>
      <c r="C40" s="26" t="s">
        <v>318</v>
      </c>
      <c r="D40" s="37" t="s">
        <v>319</v>
      </c>
      <c r="E40" s="24">
        <v>1000</v>
      </c>
      <c r="F40" s="24"/>
      <c r="G40" s="25"/>
      <c r="H40" s="24">
        <f t="shared" si="1"/>
        <v>1000</v>
      </c>
    </row>
    <row r="41" spans="1:8" ht="25.5">
      <c r="A41" s="26"/>
      <c r="B41" s="21"/>
      <c r="C41" s="26" t="s">
        <v>320</v>
      </c>
      <c r="D41" s="23" t="s">
        <v>321</v>
      </c>
      <c r="E41" s="24">
        <v>228800</v>
      </c>
      <c r="F41" s="24"/>
      <c r="G41" s="25"/>
      <c r="H41" s="24">
        <f t="shared" si="1"/>
        <v>228800</v>
      </c>
    </row>
    <row r="42" spans="1:8" ht="18.75" customHeight="1">
      <c r="A42" s="26"/>
      <c r="B42" s="21"/>
      <c r="C42" s="26" t="s">
        <v>322</v>
      </c>
      <c r="D42" s="23" t="s">
        <v>323</v>
      </c>
      <c r="E42" s="24">
        <v>2200</v>
      </c>
      <c r="F42" s="24"/>
      <c r="G42" s="25"/>
      <c r="H42" s="24">
        <f t="shared" si="1"/>
        <v>2200</v>
      </c>
    </row>
    <row r="43" spans="1:8" s="16" customFormat="1" ht="12.75" hidden="1">
      <c r="A43" s="12"/>
      <c r="B43" s="12"/>
      <c r="C43" s="12"/>
      <c r="D43" s="14"/>
      <c r="E43" s="15"/>
      <c r="F43" s="15"/>
      <c r="G43" s="15"/>
      <c r="H43" s="15"/>
    </row>
    <row r="44" spans="1:8" s="16" customFormat="1" ht="12.75" hidden="1">
      <c r="A44" s="17"/>
      <c r="B44" s="17"/>
      <c r="C44" s="17"/>
      <c r="D44" s="19"/>
      <c r="E44" s="41"/>
      <c r="F44" s="41"/>
      <c r="G44" s="41"/>
      <c r="H44" s="41"/>
    </row>
    <row r="45" spans="1:8" ht="12.75" hidden="1">
      <c r="A45" s="26"/>
      <c r="B45" s="21"/>
      <c r="C45" s="26"/>
      <c r="D45" s="23"/>
      <c r="E45" s="24"/>
      <c r="F45" s="24"/>
      <c r="G45" s="25"/>
      <c r="H45" s="24"/>
    </row>
    <row r="46" spans="1:8" s="16" customFormat="1" ht="12.75">
      <c r="A46" s="12" t="s">
        <v>324</v>
      </c>
      <c r="B46" s="12"/>
      <c r="C46" s="12"/>
      <c r="D46" s="14" t="s">
        <v>325</v>
      </c>
      <c r="E46" s="15">
        <f>E47+E49</f>
        <v>794690</v>
      </c>
      <c r="F46" s="15">
        <f>F47+F49</f>
        <v>0</v>
      </c>
      <c r="G46" s="15">
        <f>G47+G49</f>
        <v>702090</v>
      </c>
      <c r="H46" s="15">
        <f>H47+H49</f>
        <v>92600</v>
      </c>
    </row>
    <row r="47" spans="1:8" s="16" customFormat="1" ht="12.75">
      <c r="A47" s="17"/>
      <c r="B47" s="17" t="s">
        <v>326</v>
      </c>
      <c r="C47" s="17"/>
      <c r="D47" s="19" t="s">
        <v>327</v>
      </c>
      <c r="E47" s="20">
        <f>E48</f>
        <v>90000</v>
      </c>
      <c r="F47" s="20">
        <f>F48</f>
        <v>0</v>
      </c>
      <c r="G47" s="20">
        <f>G48</f>
        <v>0</v>
      </c>
      <c r="H47" s="20">
        <f>H48</f>
        <v>90000</v>
      </c>
    </row>
    <row r="48" spans="1:8" ht="25.5">
      <c r="A48" s="26"/>
      <c r="B48" s="26"/>
      <c r="C48" s="26" t="s">
        <v>328</v>
      </c>
      <c r="D48" s="23" t="s">
        <v>329</v>
      </c>
      <c r="E48" s="24">
        <v>90000</v>
      </c>
      <c r="F48" s="24"/>
      <c r="G48" s="25"/>
      <c r="H48" s="24">
        <f>E48+F48-G48</f>
        <v>90000</v>
      </c>
    </row>
    <row r="49" spans="1:8" s="16" customFormat="1" ht="12.75">
      <c r="A49" s="17"/>
      <c r="B49" s="17" t="s">
        <v>330</v>
      </c>
      <c r="C49" s="17"/>
      <c r="D49" s="19" t="s">
        <v>331</v>
      </c>
      <c r="E49" s="20">
        <f>SUM(E50:E54)</f>
        <v>704690</v>
      </c>
      <c r="F49" s="20">
        <f>SUM(F50:F54)</f>
        <v>0</v>
      </c>
      <c r="G49" s="20">
        <f>SUM(G50:G54)</f>
        <v>702090</v>
      </c>
      <c r="H49" s="20">
        <f>SUM(H50:H54)</f>
        <v>2600</v>
      </c>
    </row>
    <row r="50" spans="1:8" ht="17.25" customHeight="1">
      <c r="A50" s="26"/>
      <c r="B50" s="21"/>
      <c r="C50" s="42" t="s">
        <v>332</v>
      </c>
      <c r="D50" s="23" t="s">
        <v>333</v>
      </c>
      <c r="E50" s="31">
        <f>F50-G50</f>
        <v>0</v>
      </c>
      <c r="F50" s="31"/>
      <c r="G50" s="32"/>
      <c r="H50" s="31">
        <f>E50+F50-G50</f>
        <v>0</v>
      </c>
    </row>
    <row r="51" spans="1:8" ht="18" customHeight="1">
      <c r="A51" s="26"/>
      <c r="B51" s="26"/>
      <c r="C51" s="26" t="s">
        <v>334</v>
      </c>
      <c r="D51" s="23" t="s">
        <v>335</v>
      </c>
      <c r="E51" s="24">
        <v>600</v>
      </c>
      <c r="F51" s="24"/>
      <c r="G51" s="25"/>
      <c r="H51" s="24">
        <f>E51+F51-G51</f>
        <v>600</v>
      </c>
    </row>
    <row r="52" spans="1:8" ht="35.25" customHeight="1">
      <c r="A52" s="26"/>
      <c r="B52" s="26"/>
      <c r="C52" s="26" t="s">
        <v>336</v>
      </c>
      <c r="D52" s="23" t="s">
        <v>337</v>
      </c>
      <c r="E52" s="24">
        <v>2000</v>
      </c>
      <c r="F52" s="24"/>
      <c r="G52" s="25"/>
      <c r="H52" s="24">
        <f>E52+F52-G52</f>
        <v>2000</v>
      </c>
    </row>
    <row r="53" spans="1:8" ht="12.75">
      <c r="A53" s="26"/>
      <c r="B53" s="26"/>
      <c r="C53" s="26" t="s">
        <v>338</v>
      </c>
      <c r="D53" s="23" t="s">
        <v>339</v>
      </c>
      <c r="E53" s="24">
        <v>298970</v>
      </c>
      <c r="F53" s="24"/>
      <c r="G53" s="25">
        <v>298970</v>
      </c>
      <c r="H53" s="24">
        <f>E53+F53-G53</f>
        <v>0</v>
      </c>
    </row>
    <row r="54" spans="1:8" ht="12.75">
      <c r="A54" s="26"/>
      <c r="B54" s="26"/>
      <c r="C54" s="26" t="s">
        <v>340</v>
      </c>
      <c r="D54" s="23" t="s">
        <v>341</v>
      </c>
      <c r="E54" s="24">
        <v>403120</v>
      </c>
      <c r="F54" s="24"/>
      <c r="G54" s="25">
        <v>403120</v>
      </c>
      <c r="H54" s="24">
        <f>E54+F54-G54</f>
        <v>0</v>
      </c>
    </row>
    <row r="55" spans="1:8" s="16" customFormat="1" ht="25.5">
      <c r="A55" s="12" t="s">
        <v>342</v>
      </c>
      <c r="B55" s="12"/>
      <c r="C55" s="12"/>
      <c r="D55" s="14" t="s">
        <v>343</v>
      </c>
      <c r="E55" s="15">
        <f>E56+E60</f>
        <v>16551</v>
      </c>
      <c r="F55" s="15">
        <f>F56+F60</f>
        <v>0</v>
      </c>
      <c r="G55" s="15">
        <f aca="true" t="shared" si="2" ref="E55:H56">G56</f>
        <v>0</v>
      </c>
      <c r="H55" s="15">
        <f>H56+H60</f>
        <v>16551</v>
      </c>
    </row>
    <row r="56" spans="1:8" s="16" customFormat="1" ht="25.5">
      <c r="A56" s="17"/>
      <c r="B56" s="17" t="s">
        <v>344</v>
      </c>
      <c r="C56" s="17"/>
      <c r="D56" s="19" t="s">
        <v>345</v>
      </c>
      <c r="E56" s="20">
        <f t="shared" si="2"/>
        <v>1549</v>
      </c>
      <c r="F56" s="20">
        <f t="shared" si="2"/>
        <v>0</v>
      </c>
      <c r="G56" s="20">
        <f t="shared" si="2"/>
        <v>0</v>
      </c>
      <c r="H56" s="20">
        <f t="shared" si="2"/>
        <v>1549</v>
      </c>
    </row>
    <row r="57" spans="1:8" ht="25.5">
      <c r="A57" s="26"/>
      <c r="B57" s="26"/>
      <c r="C57" s="26" t="s">
        <v>346</v>
      </c>
      <c r="D57" s="23" t="s">
        <v>347</v>
      </c>
      <c r="E57" s="24">
        <v>1549</v>
      </c>
      <c r="F57" s="24"/>
      <c r="G57" s="25"/>
      <c r="H57" s="24">
        <f>E57+F57-G57</f>
        <v>1549</v>
      </c>
    </row>
    <row r="58" spans="1:8" ht="12.75" hidden="1">
      <c r="A58" s="26"/>
      <c r="B58" s="21"/>
      <c r="C58" s="21"/>
      <c r="D58" s="43"/>
      <c r="E58" s="24"/>
      <c r="F58" s="24"/>
      <c r="G58" s="25"/>
      <c r="H58" s="24"/>
    </row>
    <row r="59" spans="1:8" ht="12.75" hidden="1">
      <c r="A59" s="26"/>
      <c r="B59" s="26"/>
      <c r="C59" s="26"/>
      <c r="D59" s="23"/>
      <c r="E59" s="24"/>
      <c r="F59" s="24"/>
      <c r="G59" s="25"/>
      <c r="H59" s="24"/>
    </row>
    <row r="60" spans="1:8" ht="12.75">
      <c r="A60" s="26"/>
      <c r="B60" s="17" t="s">
        <v>637</v>
      </c>
      <c r="C60" s="17"/>
      <c r="D60" s="45" t="s">
        <v>638</v>
      </c>
      <c r="E60" s="20">
        <f>E61</f>
        <v>15002</v>
      </c>
      <c r="F60" s="20">
        <f>F61</f>
        <v>0</v>
      </c>
      <c r="G60" s="44"/>
      <c r="H60" s="20">
        <f>H61</f>
        <v>15002</v>
      </c>
    </row>
    <row r="61" spans="1:8" ht="25.5">
      <c r="A61" s="26"/>
      <c r="B61" s="26"/>
      <c r="C61" s="26" t="s">
        <v>290</v>
      </c>
      <c r="D61" s="23" t="s">
        <v>291</v>
      </c>
      <c r="E61" s="24">
        <v>15002</v>
      </c>
      <c r="F61" s="24"/>
      <c r="G61" s="25"/>
      <c r="H61" s="24">
        <f>E61+F61-G61</f>
        <v>15002</v>
      </c>
    </row>
    <row r="62" spans="1:8" ht="12.75" hidden="1">
      <c r="A62" s="26"/>
      <c r="B62" s="26"/>
      <c r="C62" s="26"/>
      <c r="D62" s="23"/>
      <c r="E62" s="24"/>
      <c r="F62" s="24"/>
      <c r="G62" s="25"/>
      <c r="H62" s="24"/>
    </row>
    <row r="63" spans="1:8" s="16" customFormat="1" ht="12.75">
      <c r="A63" s="12" t="s">
        <v>348</v>
      </c>
      <c r="B63" s="12"/>
      <c r="C63" s="12"/>
      <c r="D63" s="14" t="s">
        <v>349</v>
      </c>
      <c r="E63" s="15">
        <f>E66+E70</f>
        <v>628514</v>
      </c>
      <c r="F63" s="15">
        <f>F66+F70</f>
        <v>0</v>
      </c>
      <c r="G63" s="15">
        <f>G66+G70</f>
        <v>608514</v>
      </c>
      <c r="H63" s="15">
        <f>H66+H70</f>
        <v>20000</v>
      </c>
    </row>
    <row r="64" spans="1:8" s="16" customFormat="1" ht="12.75" hidden="1">
      <c r="A64" s="33"/>
      <c r="B64" s="33"/>
      <c r="C64" s="33"/>
      <c r="D64" s="34"/>
      <c r="E64" s="20"/>
      <c r="F64" s="20"/>
      <c r="G64" s="44"/>
      <c r="H64" s="20"/>
    </row>
    <row r="65" spans="1:8" s="16" customFormat="1" ht="12.75" hidden="1">
      <c r="A65" s="33"/>
      <c r="B65" s="33"/>
      <c r="C65" s="33"/>
      <c r="D65" s="45"/>
      <c r="E65" s="20"/>
      <c r="F65" s="20"/>
      <c r="G65" s="44"/>
      <c r="H65" s="20"/>
    </row>
    <row r="66" spans="1:8" s="16" customFormat="1" ht="16.5" customHeight="1">
      <c r="A66" s="33"/>
      <c r="B66" s="33" t="s">
        <v>350</v>
      </c>
      <c r="C66" s="33"/>
      <c r="D66" s="19" t="s">
        <v>351</v>
      </c>
      <c r="E66" s="41">
        <f>E68+E67+E69</f>
        <v>628514</v>
      </c>
      <c r="F66" s="41">
        <f>F67+F68+F69</f>
        <v>0</v>
      </c>
      <c r="G66" s="41">
        <f>G67+G68</f>
        <v>608514</v>
      </c>
      <c r="H66" s="41">
        <f>H68+H67+H69</f>
        <v>20000</v>
      </c>
    </row>
    <row r="67" spans="1:8" s="5" customFormat="1" ht="25.5" customHeight="1">
      <c r="A67" s="398"/>
      <c r="B67" s="398"/>
      <c r="C67" s="398" t="s">
        <v>302</v>
      </c>
      <c r="D67" s="399" t="s">
        <v>282</v>
      </c>
      <c r="E67" s="400">
        <v>0</v>
      </c>
      <c r="F67" s="400"/>
      <c r="G67" s="401"/>
      <c r="H67" s="400">
        <f>E67+F67-G67</f>
        <v>0</v>
      </c>
    </row>
    <row r="68" spans="1:8" ht="23.25" customHeight="1">
      <c r="A68" s="35"/>
      <c r="B68" s="36"/>
      <c r="C68" s="36" t="s">
        <v>352</v>
      </c>
      <c r="D68" s="23" t="s">
        <v>353</v>
      </c>
      <c r="E68" s="24">
        <v>608514</v>
      </c>
      <c r="F68" s="24"/>
      <c r="G68" s="25">
        <v>608514</v>
      </c>
      <c r="H68" s="24">
        <f>E68+F68-G68</f>
        <v>0</v>
      </c>
    </row>
    <row r="69" spans="1:8" ht="44.25" customHeight="1">
      <c r="A69" s="35"/>
      <c r="B69" s="36"/>
      <c r="C69" s="36" t="s">
        <v>306</v>
      </c>
      <c r="D69" s="23" t="s">
        <v>639</v>
      </c>
      <c r="E69" s="24">
        <v>20000</v>
      </c>
      <c r="F69" s="24"/>
      <c r="G69" s="25"/>
      <c r="H69" s="24">
        <f>E69+F69-G69</f>
        <v>20000</v>
      </c>
    </row>
    <row r="70" spans="1:8" s="16" customFormat="1" ht="19.5" customHeight="1" hidden="1">
      <c r="A70" s="17"/>
      <c r="B70" s="17"/>
      <c r="C70" s="17"/>
      <c r="D70" s="19"/>
      <c r="E70" s="20"/>
      <c r="F70" s="20"/>
      <c r="G70" s="20"/>
      <c r="H70" s="20"/>
    </row>
    <row r="71" spans="1:8" ht="12.75" hidden="1">
      <c r="A71" s="26"/>
      <c r="B71" s="26"/>
      <c r="C71" s="26"/>
      <c r="D71" s="23"/>
      <c r="E71" s="24"/>
      <c r="F71" s="24"/>
      <c r="G71" s="25"/>
      <c r="H71" s="24"/>
    </row>
    <row r="72" spans="1:8" s="16" customFormat="1" ht="36">
      <c r="A72" s="12" t="s">
        <v>354</v>
      </c>
      <c r="B72" s="12"/>
      <c r="C72" s="12"/>
      <c r="D72" s="46" t="s">
        <v>355</v>
      </c>
      <c r="E72" s="47">
        <f>E73+E76+E90+E103+E107+E110</f>
        <v>5549292</v>
      </c>
      <c r="F72" s="47">
        <f>F73+F76+F90+F103+F107+F110</f>
        <v>0</v>
      </c>
      <c r="G72" s="47">
        <f>G73+G76+G90+G103+G107+G110</f>
        <v>0</v>
      </c>
      <c r="H72" s="47">
        <f>H73+H76+H90+H103+H107+H110</f>
        <v>5549292</v>
      </c>
    </row>
    <row r="73" spans="1:8" s="16" customFormat="1" ht="12.75">
      <c r="A73" s="17"/>
      <c r="B73" s="17" t="s">
        <v>356</v>
      </c>
      <c r="C73" s="17"/>
      <c r="D73" s="19" t="s">
        <v>357</v>
      </c>
      <c r="E73" s="48">
        <f>E74+E75</f>
        <v>110</v>
      </c>
      <c r="F73" s="48">
        <f>F74+F75</f>
        <v>0</v>
      </c>
      <c r="G73" s="48">
        <f>G74+G75</f>
        <v>0</v>
      </c>
      <c r="H73" s="48">
        <f>H74+H75</f>
        <v>110</v>
      </c>
    </row>
    <row r="74" spans="1:8" ht="25.5">
      <c r="A74" s="26"/>
      <c r="B74" s="26"/>
      <c r="C74" s="26" t="s">
        <v>358</v>
      </c>
      <c r="D74" s="23" t="s">
        <v>359</v>
      </c>
      <c r="E74" s="24">
        <v>100</v>
      </c>
      <c r="F74" s="24"/>
      <c r="G74" s="25"/>
      <c r="H74" s="24">
        <f>E74+F74-G74</f>
        <v>100</v>
      </c>
    </row>
    <row r="75" spans="1:8" ht="16.5" customHeight="1">
      <c r="A75" s="26"/>
      <c r="B75" s="26"/>
      <c r="C75" s="26" t="s">
        <v>360</v>
      </c>
      <c r="D75" s="23" t="s">
        <v>361</v>
      </c>
      <c r="E75" s="24">
        <v>10</v>
      </c>
      <c r="F75" s="24"/>
      <c r="G75" s="25"/>
      <c r="H75" s="24">
        <f>E75+F75-G75</f>
        <v>10</v>
      </c>
    </row>
    <row r="76" spans="1:8" s="16" customFormat="1" ht="38.25">
      <c r="A76" s="17"/>
      <c r="B76" s="17" t="s">
        <v>362</v>
      </c>
      <c r="C76" s="39"/>
      <c r="D76" s="19" t="s">
        <v>363</v>
      </c>
      <c r="E76" s="48">
        <f>SUM(E77:E89)</f>
        <v>1549239</v>
      </c>
      <c r="F76" s="48">
        <f>SUM(F77:F89)</f>
        <v>0</v>
      </c>
      <c r="G76" s="48">
        <f>SUM(G77:G88)</f>
        <v>0</v>
      </c>
      <c r="H76" s="48">
        <f>SUM(H77:H89)</f>
        <v>1549239</v>
      </c>
    </row>
    <row r="77" spans="1:8" ht="12.75">
      <c r="A77" s="26"/>
      <c r="B77" s="26"/>
      <c r="C77" s="26" t="s">
        <v>364</v>
      </c>
      <c r="D77" s="23" t="s">
        <v>365</v>
      </c>
      <c r="E77" s="24">
        <v>1268224</v>
      </c>
      <c r="F77" s="24"/>
      <c r="G77" s="25"/>
      <c r="H77" s="24">
        <f>E77+F77-G77</f>
        <v>1268224</v>
      </c>
    </row>
    <row r="78" spans="1:8" ht="12.75">
      <c r="A78" s="26"/>
      <c r="B78" s="26"/>
      <c r="C78" s="26" t="s">
        <v>366</v>
      </c>
      <c r="D78" s="23" t="s">
        <v>367</v>
      </c>
      <c r="E78" s="24">
        <v>125717</v>
      </c>
      <c r="F78" s="24"/>
      <c r="G78" s="25"/>
      <c r="H78" s="24">
        <f>E78+F78-G78</f>
        <v>125717</v>
      </c>
    </row>
    <row r="79" spans="1:8" ht="12.75">
      <c r="A79" s="26"/>
      <c r="B79" s="26"/>
      <c r="C79" s="26" t="s">
        <v>368</v>
      </c>
      <c r="D79" s="23" t="s">
        <v>369</v>
      </c>
      <c r="E79" s="24">
        <v>137480</v>
      </c>
      <c r="F79" s="24"/>
      <c r="G79" s="25"/>
      <c r="H79" s="24">
        <f>E79+F79-G79</f>
        <v>137480</v>
      </c>
    </row>
    <row r="80" spans="1:8" ht="12.75">
      <c r="A80" s="26"/>
      <c r="B80" s="26"/>
      <c r="C80" s="26" t="s">
        <v>370</v>
      </c>
      <c r="D80" s="23" t="s">
        <v>371</v>
      </c>
      <c r="E80" s="24">
        <v>5900</v>
      </c>
      <c r="F80" s="24"/>
      <c r="G80" s="25"/>
      <c r="H80" s="24">
        <f>E80+F80-G80</f>
        <v>5900</v>
      </c>
    </row>
    <row r="81" spans="1:8" ht="12.75" hidden="1">
      <c r="A81" s="26"/>
      <c r="B81" s="26"/>
      <c r="C81" s="26"/>
      <c r="D81" s="23"/>
      <c r="E81" s="24"/>
      <c r="F81" s="24"/>
      <c r="G81" s="25"/>
      <c r="H81" s="24"/>
    </row>
    <row r="82" spans="1:8" ht="12.75" hidden="1">
      <c r="A82" s="26"/>
      <c r="B82" s="26"/>
      <c r="C82" s="26"/>
      <c r="D82" s="23"/>
      <c r="E82" s="24"/>
      <c r="F82" s="24"/>
      <c r="G82" s="25"/>
      <c r="H82" s="24"/>
    </row>
    <row r="83" spans="1:8" ht="12.75" hidden="1">
      <c r="A83" s="26"/>
      <c r="B83" s="26"/>
      <c r="C83" s="26"/>
      <c r="D83" s="23"/>
      <c r="E83" s="24"/>
      <c r="F83" s="24"/>
      <c r="G83" s="25"/>
      <c r="H83" s="24"/>
    </row>
    <row r="84" spans="1:8" ht="25.5">
      <c r="A84" s="26"/>
      <c r="B84" s="26"/>
      <c r="C84" s="26" t="s">
        <v>372</v>
      </c>
      <c r="D84" s="23" t="s">
        <v>373</v>
      </c>
      <c r="E84" s="24">
        <v>1000</v>
      </c>
      <c r="F84" s="24"/>
      <c r="G84" s="25"/>
      <c r="H84" s="24">
        <f>E84+F84-G84</f>
        <v>1000</v>
      </c>
    </row>
    <row r="85" spans="1:8" ht="12.75">
      <c r="A85" s="26"/>
      <c r="B85" s="26"/>
      <c r="C85" s="26" t="s">
        <v>374</v>
      </c>
      <c r="D85" s="23" t="s">
        <v>375</v>
      </c>
      <c r="E85" s="24">
        <v>1000</v>
      </c>
      <c r="F85" s="24"/>
      <c r="G85" s="25"/>
      <c r="H85" s="24">
        <f>E85+F85-G85</f>
        <v>1000</v>
      </c>
    </row>
    <row r="86" spans="1:8" ht="12.75" hidden="1">
      <c r="A86" s="26"/>
      <c r="B86" s="26"/>
      <c r="C86" s="26"/>
      <c r="D86" s="23"/>
      <c r="E86" s="24"/>
      <c r="F86" s="24"/>
      <c r="G86" s="25"/>
      <c r="H86" s="24"/>
    </row>
    <row r="87" spans="1:8" ht="12.75">
      <c r="A87" s="26"/>
      <c r="B87" s="26"/>
      <c r="C87" s="26" t="s">
        <v>376</v>
      </c>
      <c r="D87" s="23" t="s">
        <v>377</v>
      </c>
      <c r="E87" s="24">
        <v>100</v>
      </c>
      <c r="F87" s="24"/>
      <c r="G87" s="25"/>
      <c r="H87" s="24">
        <f>E87+F87-G87</f>
        <v>100</v>
      </c>
    </row>
    <row r="88" spans="1:8" ht="12.75">
      <c r="A88" s="26"/>
      <c r="B88" s="26"/>
      <c r="C88" s="26" t="s">
        <v>378</v>
      </c>
      <c r="D88" s="23" t="s">
        <v>379</v>
      </c>
      <c r="E88" s="24">
        <v>5000</v>
      </c>
      <c r="F88" s="24"/>
      <c r="G88" s="25"/>
      <c r="H88" s="24">
        <f>E88+F88-G88</f>
        <v>5000</v>
      </c>
    </row>
    <row r="89" spans="1:8" ht="12.75">
      <c r="A89" s="26"/>
      <c r="B89" s="26"/>
      <c r="C89" s="26" t="s">
        <v>207</v>
      </c>
      <c r="D89" s="23" t="s">
        <v>208</v>
      </c>
      <c r="E89" s="24">
        <v>4818</v>
      </c>
      <c r="F89" s="24"/>
      <c r="G89" s="25"/>
      <c r="H89" s="24">
        <f>E89+F89-G89</f>
        <v>4818</v>
      </c>
    </row>
    <row r="90" spans="1:8" s="16" customFormat="1" ht="38.25">
      <c r="A90" s="17"/>
      <c r="B90" s="17" t="s">
        <v>380</v>
      </c>
      <c r="C90" s="17"/>
      <c r="D90" s="19" t="s">
        <v>381</v>
      </c>
      <c r="E90" s="20">
        <f>SUM(E91:E102)</f>
        <v>2012653</v>
      </c>
      <c r="F90" s="20">
        <f>SUM(F91:F102)</f>
        <v>0</v>
      </c>
      <c r="G90" s="20">
        <f>SUM(G91:G102)</f>
        <v>0</v>
      </c>
      <c r="H90" s="20">
        <f>SUM(H91:H102)</f>
        <v>2012653</v>
      </c>
    </row>
    <row r="91" spans="1:8" ht="12.75">
      <c r="A91" s="26"/>
      <c r="B91" s="26"/>
      <c r="C91" s="26" t="s">
        <v>382</v>
      </c>
      <c r="D91" s="23" t="s">
        <v>383</v>
      </c>
      <c r="E91" s="24">
        <v>1030005</v>
      </c>
      <c r="F91" s="24"/>
      <c r="G91" s="25"/>
      <c r="H91" s="24">
        <f aca="true" t="shared" si="3" ref="H91:H102">E91+F91-G91</f>
        <v>1030005</v>
      </c>
    </row>
    <row r="92" spans="1:8" ht="12.75">
      <c r="A92" s="26"/>
      <c r="B92" s="26"/>
      <c r="C92" s="26" t="s">
        <v>384</v>
      </c>
      <c r="D92" s="23" t="s">
        <v>385</v>
      </c>
      <c r="E92" s="24">
        <v>673203</v>
      </c>
      <c r="F92" s="24"/>
      <c r="G92" s="25"/>
      <c r="H92" s="24">
        <f t="shared" si="3"/>
        <v>673203</v>
      </c>
    </row>
    <row r="93" spans="1:8" ht="12.75">
      <c r="A93" s="26"/>
      <c r="B93" s="26"/>
      <c r="C93" s="26" t="s">
        <v>386</v>
      </c>
      <c r="D93" s="23" t="s">
        <v>387</v>
      </c>
      <c r="E93" s="24">
        <v>8462</v>
      </c>
      <c r="F93" s="24"/>
      <c r="G93" s="25"/>
      <c r="H93" s="24">
        <f t="shared" si="3"/>
        <v>8462</v>
      </c>
    </row>
    <row r="94" spans="1:8" ht="12.75">
      <c r="A94" s="26"/>
      <c r="B94" s="26"/>
      <c r="C94" s="26" t="s">
        <v>388</v>
      </c>
      <c r="D94" s="23" t="s">
        <v>389</v>
      </c>
      <c r="E94" s="24">
        <v>126315</v>
      </c>
      <c r="F94" s="24"/>
      <c r="G94" s="25"/>
      <c r="H94" s="24">
        <f t="shared" si="3"/>
        <v>126315</v>
      </c>
    </row>
    <row r="95" spans="1:8" ht="12.75">
      <c r="A95" s="26"/>
      <c r="B95" s="26"/>
      <c r="C95" s="26" t="s">
        <v>390</v>
      </c>
      <c r="D95" s="23" t="s">
        <v>391</v>
      </c>
      <c r="E95" s="24">
        <v>8478</v>
      </c>
      <c r="F95" s="24"/>
      <c r="G95" s="25"/>
      <c r="H95" s="24">
        <f t="shared" si="3"/>
        <v>8478</v>
      </c>
    </row>
    <row r="96" spans="1:8" ht="12.75">
      <c r="A96" s="26"/>
      <c r="B96" s="26"/>
      <c r="C96" s="26" t="s">
        <v>392</v>
      </c>
      <c r="D96" s="23" t="s">
        <v>393</v>
      </c>
      <c r="E96" s="24"/>
      <c r="F96" s="24"/>
      <c r="G96" s="25"/>
      <c r="H96" s="24">
        <f t="shared" si="3"/>
        <v>0</v>
      </c>
    </row>
    <row r="97" spans="1:8" ht="12.75">
      <c r="A97" s="26"/>
      <c r="B97" s="26"/>
      <c r="C97" s="26" t="s">
        <v>394</v>
      </c>
      <c r="D97" s="23" t="s">
        <v>395</v>
      </c>
      <c r="E97" s="24">
        <v>46690</v>
      </c>
      <c r="F97" s="24"/>
      <c r="G97" s="25"/>
      <c r="H97" s="24">
        <f t="shared" si="3"/>
        <v>46690</v>
      </c>
    </row>
    <row r="98" spans="1:8" ht="12.75">
      <c r="A98" s="26"/>
      <c r="B98" s="26"/>
      <c r="C98" s="26" t="s">
        <v>396</v>
      </c>
      <c r="D98" s="23" t="s">
        <v>397</v>
      </c>
      <c r="E98" s="24"/>
      <c r="F98" s="24"/>
      <c r="G98" s="25"/>
      <c r="H98" s="24">
        <f t="shared" si="3"/>
        <v>0</v>
      </c>
    </row>
    <row r="99" spans="1:8" ht="25.5">
      <c r="A99" s="26"/>
      <c r="B99" s="26"/>
      <c r="C99" s="26" t="s">
        <v>398</v>
      </c>
      <c r="D99" s="23" t="s">
        <v>399</v>
      </c>
      <c r="E99" s="24">
        <v>500</v>
      </c>
      <c r="F99" s="24"/>
      <c r="G99" s="25"/>
      <c r="H99" s="24">
        <f t="shared" si="3"/>
        <v>500</v>
      </c>
    </row>
    <row r="100" spans="1:8" ht="12.75">
      <c r="A100" s="26"/>
      <c r="B100" s="26"/>
      <c r="C100" s="26" t="s">
        <v>400</v>
      </c>
      <c r="D100" s="23" t="s">
        <v>401</v>
      </c>
      <c r="E100" s="24">
        <v>100000</v>
      </c>
      <c r="F100" s="24"/>
      <c r="G100" s="25"/>
      <c r="H100" s="24">
        <f t="shared" si="3"/>
        <v>100000</v>
      </c>
    </row>
    <row r="101" spans="1:8" ht="12.75">
      <c r="A101" s="26"/>
      <c r="B101" s="26"/>
      <c r="C101" s="26" t="s">
        <v>402</v>
      </c>
      <c r="D101" s="23" t="s">
        <v>403</v>
      </c>
      <c r="E101" s="24">
        <v>9000</v>
      </c>
      <c r="F101" s="24"/>
      <c r="G101" s="25"/>
      <c r="H101" s="24">
        <f t="shared" si="3"/>
        <v>9000</v>
      </c>
    </row>
    <row r="102" spans="1:8" ht="12.75">
      <c r="A102" s="26"/>
      <c r="B102" s="26"/>
      <c r="C102" s="26" t="s">
        <v>404</v>
      </c>
      <c r="D102" s="23" t="s">
        <v>405</v>
      </c>
      <c r="E102" s="24">
        <v>10000</v>
      </c>
      <c r="F102" s="24"/>
      <c r="G102" s="25"/>
      <c r="H102" s="24">
        <f t="shared" si="3"/>
        <v>10000</v>
      </c>
    </row>
    <row r="103" spans="1:8" s="16" customFormat="1" ht="25.5">
      <c r="A103" s="17"/>
      <c r="B103" s="17" t="s">
        <v>406</v>
      </c>
      <c r="C103" s="17"/>
      <c r="D103" s="19" t="s">
        <v>407</v>
      </c>
      <c r="E103" s="41">
        <f>E104+E106+E105</f>
        <v>199500</v>
      </c>
      <c r="F103" s="41">
        <f>F104+F106+F105</f>
        <v>0</v>
      </c>
      <c r="G103" s="41">
        <f>G104+G106</f>
        <v>0</v>
      </c>
      <c r="H103" s="41">
        <f>H104+H106+H105</f>
        <v>199500</v>
      </c>
    </row>
    <row r="104" spans="1:8" ht="12.75">
      <c r="A104" s="26"/>
      <c r="B104" s="26"/>
      <c r="C104" s="26" t="s">
        <v>408</v>
      </c>
      <c r="D104" s="23" t="s">
        <v>409</v>
      </c>
      <c r="E104" s="24">
        <v>45300</v>
      </c>
      <c r="F104" s="24"/>
      <c r="G104" s="25"/>
      <c r="H104" s="24">
        <f>E104+F104-G104</f>
        <v>45300</v>
      </c>
    </row>
    <row r="105" spans="1:8" ht="12.75">
      <c r="A105" s="26"/>
      <c r="B105" s="26"/>
      <c r="C105" s="26" t="s">
        <v>414</v>
      </c>
      <c r="D105" s="23" t="s">
        <v>415</v>
      </c>
      <c r="E105" s="24">
        <v>28200</v>
      </c>
      <c r="F105" s="24"/>
      <c r="G105" s="25"/>
      <c r="H105" s="24">
        <f>E105+F105-G105</f>
        <v>28200</v>
      </c>
    </row>
    <row r="106" spans="1:8" ht="12.75">
      <c r="A106" s="26"/>
      <c r="B106" s="26"/>
      <c r="C106" s="26" t="s">
        <v>410</v>
      </c>
      <c r="D106" s="23" t="s">
        <v>411</v>
      </c>
      <c r="E106" s="24">
        <v>126000</v>
      </c>
      <c r="F106" s="24"/>
      <c r="G106" s="25"/>
      <c r="H106" s="24">
        <f>E106+F106-G106</f>
        <v>126000</v>
      </c>
    </row>
    <row r="107" spans="1:8" s="16" customFormat="1" ht="12.75">
      <c r="A107" s="17"/>
      <c r="B107" s="17" t="s">
        <v>412</v>
      </c>
      <c r="C107" s="17"/>
      <c r="D107" s="19" t="s">
        <v>413</v>
      </c>
      <c r="E107" s="41">
        <f>E108+E109</f>
        <v>2755</v>
      </c>
      <c r="F107" s="41">
        <f>F108+F109</f>
        <v>0</v>
      </c>
      <c r="G107" s="41">
        <f>G108</f>
        <v>0</v>
      </c>
      <c r="H107" s="41">
        <f>H108+H109</f>
        <v>2755</v>
      </c>
    </row>
    <row r="108" spans="1:8" ht="12.75">
      <c r="A108" s="26"/>
      <c r="B108" s="26"/>
      <c r="C108" s="26" t="s">
        <v>414</v>
      </c>
      <c r="D108" s="23" t="s">
        <v>415</v>
      </c>
      <c r="E108" s="24">
        <v>0</v>
      </c>
      <c r="F108" s="24"/>
      <c r="G108" s="25"/>
      <c r="H108" s="24">
        <f>E108+F108-G108</f>
        <v>0</v>
      </c>
    </row>
    <row r="109" spans="1:8" ht="12.75">
      <c r="A109" s="26"/>
      <c r="B109" s="26"/>
      <c r="C109" s="26" t="s">
        <v>207</v>
      </c>
      <c r="D109" s="23" t="s">
        <v>208</v>
      </c>
      <c r="E109" s="24">
        <v>2755</v>
      </c>
      <c r="F109" s="24"/>
      <c r="G109" s="25"/>
      <c r="H109" s="24">
        <f>E109+F109-G109</f>
        <v>2755</v>
      </c>
    </row>
    <row r="110" spans="1:8" s="16" customFormat="1" ht="12.75">
      <c r="A110" s="17"/>
      <c r="B110" s="17" t="s">
        <v>416</v>
      </c>
      <c r="C110" s="17"/>
      <c r="D110" s="19" t="s">
        <v>417</v>
      </c>
      <c r="E110" s="20">
        <f>E111+E112</f>
        <v>1785035</v>
      </c>
      <c r="F110" s="20">
        <f>F111+F112</f>
        <v>0</v>
      </c>
      <c r="G110" s="20">
        <f>G111+G112</f>
        <v>0</v>
      </c>
      <c r="H110" s="20">
        <f>H111+H112</f>
        <v>1785035</v>
      </c>
    </row>
    <row r="111" spans="1:8" ht="12.75">
      <c r="A111" s="26"/>
      <c r="B111" s="26"/>
      <c r="C111" s="26" t="s">
        <v>418</v>
      </c>
      <c r="D111" s="23" t="s">
        <v>419</v>
      </c>
      <c r="E111" s="24">
        <v>1774472</v>
      </c>
      <c r="F111" s="24"/>
      <c r="G111" s="25"/>
      <c r="H111" s="24">
        <f>E111+F111-G111</f>
        <v>1774472</v>
      </c>
    </row>
    <row r="112" spans="1:8" ht="12.75">
      <c r="A112" s="26"/>
      <c r="B112" s="26"/>
      <c r="C112" s="26" t="s">
        <v>420</v>
      </c>
      <c r="D112" s="23" t="s">
        <v>421</v>
      </c>
      <c r="E112" s="24">
        <v>10563</v>
      </c>
      <c r="F112" s="24"/>
      <c r="G112" s="25"/>
      <c r="H112" s="24">
        <f>E112+F112-G112</f>
        <v>10563</v>
      </c>
    </row>
    <row r="113" spans="1:8" s="16" customFormat="1" ht="12.75">
      <c r="A113" s="12" t="s">
        <v>422</v>
      </c>
      <c r="B113" s="12"/>
      <c r="C113" s="38"/>
      <c r="D113" s="14" t="s">
        <v>423</v>
      </c>
      <c r="E113" s="15">
        <f>E114+E118+E120+E122</f>
        <v>13981427</v>
      </c>
      <c r="F113" s="15">
        <f>F114+F118+F120+F122</f>
        <v>177066</v>
      </c>
      <c r="G113" s="15">
        <f>G114+G118+G120+G122</f>
        <v>0</v>
      </c>
      <c r="H113" s="15">
        <f>H114+H118+H120+H122</f>
        <v>14158493</v>
      </c>
    </row>
    <row r="114" spans="1:8" s="16" customFormat="1" ht="25.5">
      <c r="A114" s="17"/>
      <c r="B114" s="17" t="s">
        <v>424</v>
      </c>
      <c r="C114" s="39"/>
      <c r="D114" s="19" t="s">
        <v>425</v>
      </c>
      <c r="E114" s="20">
        <f>E115</f>
        <v>9363452</v>
      </c>
      <c r="F114" s="20">
        <f>F115</f>
        <v>177066</v>
      </c>
      <c r="G114" s="20">
        <f>G115</f>
        <v>0</v>
      </c>
      <c r="H114" s="20">
        <f>H115</f>
        <v>9540518</v>
      </c>
    </row>
    <row r="115" spans="1:8" ht="12.75">
      <c r="A115" s="26"/>
      <c r="B115" s="26"/>
      <c r="C115" s="26" t="s">
        <v>426</v>
      </c>
      <c r="D115" s="23" t="s">
        <v>427</v>
      </c>
      <c r="E115" s="24">
        <v>9363452</v>
      </c>
      <c r="F115" s="24">
        <v>177066</v>
      </c>
      <c r="G115" s="25"/>
      <c r="H115" s="24">
        <f>E115+F115-G115</f>
        <v>9540518</v>
      </c>
    </row>
    <row r="116" spans="1:8" ht="12.75" hidden="1">
      <c r="A116" s="26"/>
      <c r="B116" s="21"/>
      <c r="C116" s="21"/>
      <c r="D116" s="43"/>
      <c r="E116" s="24"/>
      <c r="F116" s="24"/>
      <c r="G116" s="25"/>
      <c r="H116" s="24"/>
    </row>
    <row r="117" spans="1:8" ht="12.75" hidden="1">
      <c r="A117" s="26"/>
      <c r="B117" s="26"/>
      <c r="C117" s="26"/>
      <c r="D117" s="23"/>
      <c r="E117" s="24"/>
      <c r="F117" s="24"/>
      <c r="G117" s="25"/>
      <c r="H117" s="24"/>
    </row>
    <row r="118" spans="1:8" s="16" customFormat="1" ht="12.75">
      <c r="A118" s="17"/>
      <c r="B118" s="17" t="s">
        <v>428</v>
      </c>
      <c r="C118" s="17"/>
      <c r="D118" s="19" t="s">
        <v>429</v>
      </c>
      <c r="E118" s="20">
        <f>E119</f>
        <v>4299300</v>
      </c>
      <c r="F118" s="20">
        <f>F119</f>
        <v>0</v>
      </c>
      <c r="G118" s="20">
        <f>G119</f>
        <v>0</v>
      </c>
      <c r="H118" s="20">
        <f>H119</f>
        <v>4299300</v>
      </c>
    </row>
    <row r="119" spans="1:8" ht="12.75">
      <c r="A119" s="26"/>
      <c r="B119" s="26"/>
      <c r="C119" s="26" t="s">
        <v>430</v>
      </c>
      <c r="D119" s="23" t="s">
        <v>431</v>
      </c>
      <c r="E119" s="24">
        <v>4299300</v>
      </c>
      <c r="F119" s="24"/>
      <c r="G119" s="25"/>
      <c r="H119" s="24">
        <f>E119+F119-G119</f>
        <v>4299300</v>
      </c>
    </row>
    <row r="120" spans="1:8" s="16" customFormat="1" ht="12.75">
      <c r="A120" s="17"/>
      <c r="B120" s="17" t="s">
        <v>432</v>
      </c>
      <c r="C120" s="17"/>
      <c r="D120" s="19" t="s">
        <v>433</v>
      </c>
      <c r="E120" s="20">
        <f>E121</f>
        <v>15000</v>
      </c>
      <c r="F120" s="20">
        <f>F121</f>
        <v>0</v>
      </c>
      <c r="G120" s="20">
        <f>G121</f>
        <v>0</v>
      </c>
      <c r="H120" s="20">
        <f>H121</f>
        <v>15000</v>
      </c>
    </row>
    <row r="121" spans="1:8" ht="12.75">
      <c r="A121" s="26"/>
      <c r="B121" s="26"/>
      <c r="C121" s="26" t="s">
        <v>434</v>
      </c>
      <c r="D121" s="23" t="s">
        <v>435</v>
      </c>
      <c r="E121" s="24">
        <v>15000</v>
      </c>
      <c r="F121" s="24"/>
      <c r="G121" s="25"/>
      <c r="H121" s="24">
        <f>E121+F121-G121</f>
        <v>15000</v>
      </c>
    </row>
    <row r="122" spans="1:8" s="16" customFormat="1" ht="12.75">
      <c r="A122" s="17"/>
      <c r="B122" s="17" t="s">
        <v>436</v>
      </c>
      <c r="C122" s="17"/>
      <c r="D122" s="19" t="s">
        <v>437</v>
      </c>
      <c r="E122" s="20">
        <f>E123</f>
        <v>303675</v>
      </c>
      <c r="F122" s="20">
        <f>F123</f>
        <v>0</v>
      </c>
      <c r="G122" s="20">
        <f>G123</f>
        <v>0</v>
      </c>
      <c r="H122" s="20">
        <f>H123</f>
        <v>303675</v>
      </c>
    </row>
    <row r="123" spans="1:8" ht="12.75">
      <c r="A123" s="26"/>
      <c r="B123" s="26"/>
      <c r="C123" s="26" t="s">
        <v>438</v>
      </c>
      <c r="D123" s="23" t="s">
        <v>439</v>
      </c>
      <c r="E123" s="24">
        <v>303675</v>
      </c>
      <c r="F123" s="24"/>
      <c r="G123" s="25"/>
      <c r="H123" s="24">
        <f>E123+F123-G123</f>
        <v>303675</v>
      </c>
    </row>
    <row r="124" spans="1:8" s="16" customFormat="1" ht="12.75">
      <c r="A124" s="12" t="s">
        <v>440</v>
      </c>
      <c r="B124" s="12"/>
      <c r="C124" s="12"/>
      <c r="D124" s="14" t="s">
        <v>441</v>
      </c>
      <c r="E124" s="15">
        <f>E125+E137+E141+E143</f>
        <v>620301</v>
      </c>
      <c r="F124" s="15">
        <f>F125+F137+F141+F143</f>
        <v>0</v>
      </c>
      <c r="G124" s="15">
        <f>G125+G137+G141+G143</f>
        <v>1777</v>
      </c>
      <c r="H124" s="15">
        <f>H125+H137+H141+H143</f>
        <v>618524</v>
      </c>
    </row>
    <row r="125" spans="1:8" s="16" customFormat="1" ht="12.75">
      <c r="A125" s="17"/>
      <c r="B125" s="17" t="s">
        <v>442</v>
      </c>
      <c r="C125" s="17"/>
      <c r="D125" s="19" t="s">
        <v>443</v>
      </c>
      <c r="E125" s="20">
        <f>SUM(E127:E136)</f>
        <v>340309</v>
      </c>
      <c r="F125" s="20">
        <f>SUM(F127:F136)</f>
        <v>0</v>
      </c>
      <c r="G125" s="20">
        <f>SUM(G127:G136)</f>
        <v>1777</v>
      </c>
      <c r="H125" s="20">
        <f>SUM(H127:H136)</f>
        <v>338532</v>
      </c>
    </row>
    <row r="126" spans="1:8" ht="12.75" hidden="1">
      <c r="A126" s="21"/>
      <c r="B126" s="21"/>
      <c r="C126" s="26"/>
      <c r="D126" s="49"/>
      <c r="E126" s="24"/>
      <c r="F126" s="24"/>
      <c r="G126" s="25"/>
      <c r="H126" s="24"/>
    </row>
    <row r="127" spans="1:8" ht="12.75">
      <c r="A127" s="21"/>
      <c r="B127" s="21"/>
      <c r="C127" s="26" t="s">
        <v>444</v>
      </c>
      <c r="D127" s="49" t="s">
        <v>445</v>
      </c>
      <c r="E127" s="24">
        <v>100</v>
      </c>
      <c r="F127" s="24"/>
      <c r="G127" s="25"/>
      <c r="H127" s="24">
        <f>E127+F127-G127</f>
        <v>100</v>
      </c>
    </row>
    <row r="128" spans="1:8" ht="12.75">
      <c r="A128" s="21"/>
      <c r="B128" s="21"/>
      <c r="C128" s="26" t="s">
        <v>446</v>
      </c>
      <c r="D128" s="49" t="s">
        <v>447</v>
      </c>
      <c r="E128" s="24">
        <v>100</v>
      </c>
      <c r="F128" s="24"/>
      <c r="G128" s="25"/>
      <c r="H128" s="24">
        <f>E128+F128-G128</f>
        <v>100</v>
      </c>
    </row>
    <row r="129" spans="1:8" ht="25.5">
      <c r="A129" s="21"/>
      <c r="B129" s="21"/>
      <c r="C129" s="26" t="s">
        <v>448</v>
      </c>
      <c r="D129" s="23" t="s">
        <v>456</v>
      </c>
      <c r="E129" s="24">
        <v>12000</v>
      </c>
      <c r="F129" s="24"/>
      <c r="G129" s="25"/>
      <c r="H129" s="24">
        <f>E129+F129-G129</f>
        <v>12000</v>
      </c>
    </row>
    <row r="130" spans="1:8" ht="12.75" hidden="1">
      <c r="A130" s="26"/>
      <c r="B130" s="26"/>
      <c r="C130" s="26"/>
      <c r="D130" s="23"/>
      <c r="E130" s="24">
        <f>F130+G130</f>
        <v>0</v>
      </c>
      <c r="F130" s="24"/>
      <c r="G130" s="25"/>
      <c r="H130" s="24"/>
    </row>
    <row r="131" spans="1:8" ht="12.75" hidden="1">
      <c r="A131" s="26"/>
      <c r="B131" s="26"/>
      <c r="C131" s="22"/>
      <c r="D131" s="23"/>
      <c r="E131" s="24">
        <f>F131+G131</f>
        <v>0</v>
      </c>
      <c r="F131" s="24"/>
      <c r="G131" s="25"/>
      <c r="H131" s="24"/>
    </row>
    <row r="132" spans="1:8" ht="12.75" hidden="1">
      <c r="A132" s="26"/>
      <c r="B132" s="21"/>
      <c r="C132" s="22"/>
      <c r="D132" s="28"/>
      <c r="E132" s="24">
        <f>F132+G132</f>
        <v>0</v>
      </c>
      <c r="F132" s="24"/>
      <c r="G132" s="25"/>
      <c r="H132" s="24"/>
    </row>
    <row r="133" spans="1:8" ht="12.75" hidden="1">
      <c r="A133" s="26"/>
      <c r="B133" s="26"/>
      <c r="C133" s="22"/>
      <c r="D133" s="23"/>
      <c r="E133" s="24">
        <f>F133+G133</f>
        <v>0</v>
      </c>
      <c r="F133" s="24"/>
      <c r="G133" s="25"/>
      <c r="H133" s="24"/>
    </row>
    <row r="134" spans="1:8" ht="25.5">
      <c r="A134" s="26"/>
      <c r="B134" s="26"/>
      <c r="C134" s="22">
        <v>2708</v>
      </c>
      <c r="D134" s="23" t="s">
        <v>457</v>
      </c>
      <c r="E134" s="24"/>
      <c r="F134" s="24"/>
      <c r="G134" s="25"/>
      <c r="H134" s="24">
        <f>E134+F134-G134</f>
        <v>0</v>
      </c>
    </row>
    <row r="135" spans="1:8" ht="38.25">
      <c r="A135" s="26"/>
      <c r="B135" s="26"/>
      <c r="C135" s="22">
        <v>6260</v>
      </c>
      <c r="D135" s="23" t="s">
        <v>209</v>
      </c>
      <c r="E135" s="24">
        <v>20000</v>
      </c>
      <c r="F135" s="24"/>
      <c r="G135" s="25"/>
      <c r="H135" s="24">
        <f>E135+F135-G135</f>
        <v>20000</v>
      </c>
    </row>
    <row r="136" spans="1:8" ht="12.75">
      <c r="A136" s="26"/>
      <c r="B136" s="26"/>
      <c r="C136" s="22">
        <v>6298</v>
      </c>
      <c r="D136" s="23" t="s">
        <v>458</v>
      </c>
      <c r="E136" s="24">
        <v>308109</v>
      </c>
      <c r="F136" s="24"/>
      <c r="G136" s="25">
        <v>1777</v>
      </c>
      <c r="H136" s="24">
        <f>E136+F136-G136</f>
        <v>306332</v>
      </c>
    </row>
    <row r="137" spans="1:8" s="16" customFormat="1" ht="12.75">
      <c r="A137" s="17"/>
      <c r="B137" s="17" t="s">
        <v>459</v>
      </c>
      <c r="C137" s="18"/>
      <c r="D137" s="19" t="s">
        <v>460</v>
      </c>
      <c r="E137" s="20">
        <f>E138+E140</f>
        <v>100</v>
      </c>
      <c r="F137" s="20">
        <f>F138+F140</f>
        <v>0</v>
      </c>
      <c r="G137" s="20">
        <f>G138+G140</f>
        <v>0</v>
      </c>
      <c r="H137" s="20">
        <f>H138+H140</f>
        <v>100</v>
      </c>
    </row>
    <row r="138" spans="1:8" ht="12.75">
      <c r="A138" s="26"/>
      <c r="B138" s="26"/>
      <c r="C138" s="26" t="s">
        <v>461</v>
      </c>
      <c r="D138" s="49" t="s">
        <v>462</v>
      </c>
      <c r="E138" s="24">
        <v>100</v>
      </c>
      <c r="F138" s="24"/>
      <c r="G138" s="25"/>
      <c r="H138" s="24">
        <f>E138+F138-G138</f>
        <v>100</v>
      </c>
    </row>
    <row r="139" spans="1:8" ht="12.75" hidden="1">
      <c r="A139" s="26"/>
      <c r="B139" s="26"/>
      <c r="C139" s="26"/>
      <c r="D139" s="23"/>
      <c r="E139" s="24">
        <f>F139+G139</f>
        <v>0</v>
      </c>
      <c r="F139" s="24"/>
      <c r="G139" s="25"/>
      <c r="H139" s="24"/>
    </row>
    <row r="140" spans="1:8" ht="12.75">
      <c r="A140" s="26"/>
      <c r="B140" s="26"/>
      <c r="C140" s="26" t="s">
        <v>463</v>
      </c>
      <c r="D140" s="23" t="s">
        <v>464</v>
      </c>
      <c r="E140" s="24"/>
      <c r="F140" s="24"/>
      <c r="G140" s="25"/>
      <c r="H140" s="24">
        <f>E140+F140-G140</f>
        <v>0</v>
      </c>
    </row>
    <row r="141" spans="1:8" s="16" customFormat="1" ht="12.75">
      <c r="A141" s="17"/>
      <c r="B141" s="17" t="s">
        <v>465</v>
      </c>
      <c r="C141" s="17"/>
      <c r="D141" s="19" t="s">
        <v>466</v>
      </c>
      <c r="E141" s="41">
        <f>E142</f>
        <v>279100</v>
      </c>
      <c r="F141" s="41">
        <f>F142</f>
        <v>0</v>
      </c>
      <c r="G141" s="41">
        <f>G142</f>
        <v>0</v>
      </c>
      <c r="H141" s="41">
        <f>H142</f>
        <v>279100</v>
      </c>
    </row>
    <row r="142" spans="1:8" ht="12.75">
      <c r="A142" s="26"/>
      <c r="B142" s="26"/>
      <c r="C142" s="26" t="s">
        <v>467</v>
      </c>
      <c r="D142" s="49" t="s">
        <v>468</v>
      </c>
      <c r="E142" s="24">
        <v>279100</v>
      </c>
      <c r="F142" s="24"/>
      <c r="G142" s="25"/>
      <c r="H142" s="24">
        <f>E142+F142-G142</f>
        <v>279100</v>
      </c>
    </row>
    <row r="143" spans="1:8" s="16" customFormat="1" ht="12.75">
      <c r="A143" s="17"/>
      <c r="B143" s="17" t="s">
        <v>469</v>
      </c>
      <c r="C143" s="17"/>
      <c r="D143" s="19" t="s">
        <v>470</v>
      </c>
      <c r="E143" s="20">
        <f>SUM(E144:E146)</f>
        <v>792</v>
      </c>
      <c r="F143" s="20">
        <f>SUM(F144:F146)</f>
        <v>0</v>
      </c>
      <c r="G143" s="20">
        <f>SUM(G144:G146)</f>
        <v>0</v>
      </c>
      <c r="H143" s="20">
        <f>SUM(H144:H146)</f>
        <v>792</v>
      </c>
    </row>
    <row r="144" spans="1:8" ht="25.5">
      <c r="A144" s="26"/>
      <c r="B144" s="26"/>
      <c r="C144" s="26" t="s">
        <v>471</v>
      </c>
      <c r="D144" s="23" t="s">
        <v>472</v>
      </c>
      <c r="E144" s="24">
        <v>792</v>
      </c>
      <c r="F144" s="24"/>
      <c r="G144" s="25"/>
      <c r="H144" s="24">
        <f>E144+F144-G144</f>
        <v>792</v>
      </c>
    </row>
    <row r="145" spans="1:8" ht="25.5">
      <c r="A145" s="26"/>
      <c r="B145" s="26"/>
      <c r="C145" s="26" t="s">
        <v>473</v>
      </c>
      <c r="D145" s="23" t="s">
        <v>474</v>
      </c>
      <c r="E145" s="24">
        <v>0</v>
      </c>
      <c r="F145" s="24"/>
      <c r="G145" s="25">
        <v>0</v>
      </c>
      <c r="H145" s="24">
        <f>E145+F145-G145</f>
        <v>0</v>
      </c>
    </row>
    <row r="146" spans="1:8" ht="25.5">
      <c r="A146" s="26"/>
      <c r="B146" s="26"/>
      <c r="C146" s="26" t="s">
        <v>542</v>
      </c>
      <c r="D146" s="23" t="s">
        <v>457</v>
      </c>
      <c r="E146" s="24">
        <v>0</v>
      </c>
      <c r="F146" s="24"/>
      <c r="G146" s="25">
        <v>0</v>
      </c>
      <c r="H146" s="24">
        <f>E146+F146-G146</f>
        <v>0</v>
      </c>
    </row>
    <row r="147" spans="1:8" s="16" customFormat="1" ht="12.75">
      <c r="A147" s="12" t="s">
        <v>475</v>
      </c>
      <c r="B147" s="12"/>
      <c r="C147" s="13"/>
      <c r="D147" s="14" t="s">
        <v>476</v>
      </c>
      <c r="E147" s="15">
        <f>E148+E154</f>
        <v>163275</v>
      </c>
      <c r="F147" s="15">
        <f>F148+F154</f>
        <v>0</v>
      </c>
      <c r="G147" s="15">
        <f>G148+G154</f>
        <v>143275</v>
      </c>
      <c r="H147" s="15">
        <f>H148+H154</f>
        <v>20000</v>
      </c>
    </row>
    <row r="148" spans="1:8" s="16" customFormat="1" ht="12.75">
      <c r="A148" s="17"/>
      <c r="B148" s="17" t="s">
        <v>477</v>
      </c>
      <c r="C148" s="18"/>
      <c r="D148" s="19" t="s">
        <v>478</v>
      </c>
      <c r="E148" s="20">
        <f>E150+E151+E149</f>
        <v>163275</v>
      </c>
      <c r="F148" s="20">
        <f>F150+F151+F149</f>
        <v>0</v>
      </c>
      <c r="G148" s="20">
        <f>G150+G151</f>
        <v>143275</v>
      </c>
      <c r="H148" s="20">
        <f>H150+H151+H149</f>
        <v>20000</v>
      </c>
    </row>
    <row r="149" spans="1:8" s="5" customFormat="1" ht="38.25">
      <c r="A149" s="42"/>
      <c r="B149" s="42"/>
      <c r="C149" s="260">
        <v>6260</v>
      </c>
      <c r="D149" s="434" t="s">
        <v>802</v>
      </c>
      <c r="E149" s="113">
        <v>20000</v>
      </c>
      <c r="F149" s="113"/>
      <c r="G149" s="435"/>
      <c r="H149" s="113">
        <f>E149+F149-G149</f>
        <v>20000</v>
      </c>
    </row>
    <row r="150" spans="1:8" ht="12.75">
      <c r="A150" s="26"/>
      <c r="B150" s="21"/>
      <c r="C150" s="22">
        <v>6290</v>
      </c>
      <c r="D150" s="23" t="s">
        <v>479</v>
      </c>
      <c r="E150" s="24">
        <v>143275</v>
      </c>
      <c r="F150" s="24"/>
      <c r="G150" s="25">
        <v>143275</v>
      </c>
      <c r="H150" s="24">
        <f>E150+F150-G150</f>
        <v>0</v>
      </c>
    </row>
    <row r="151" spans="1:8" ht="12.75" hidden="1">
      <c r="A151" s="26"/>
      <c r="B151" s="26"/>
      <c r="C151" s="22"/>
      <c r="D151" s="23"/>
      <c r="E151" s="24"/>
      <c r="F151" s="24"/>
      <c r="G151" s="25"/>
      <c r="H151" s="24">
        <f>E151+F151-G151</f>
        <v>0</v>
      </c>
    </row>
    <row r="152" spans="1:8" ht="12.75" hidden="1">
      <c r="A152" s="26"/>
      <c r="B152" s="26"/>
      <c r="C152" s="22"/>
      <c r="D152" s="23"/>
      <c r="E152" s="24"/>
      <c r="F152" s="24"/>
      <c r="G152" s="25"/>
      <c r="H152" s="24"/>
    </row>
    <row r="153" spans="1:8" ht="12.75" hidden="1">
      <c r="A153" s="26"/>
      <c r="B153" s="26"/>
      <c r="C153" s="22"/>
      <c r="D153" s="23"/>
      <c r="E153" s="24"/>
      <c r="F153" s="24"/>
      <c r="G153" s="25"/>
      <c r="H153" s="24"/>
    </row>
    <row r="154" spans="1:8" s="16" customFormat="1" ht="12.75" hidden="1">
      <c r="A154" s="17"/>
      <c r="B154" s="17"/>
      <c r="C154" s="50"/>
      <c r="D154" s="19"/>
      <c r="E154" s="20"/>
      <c r="F154" s="20"/>
      <c r="G154" s="20"/>
      <c r="H154" s="20"/>
    </row>
    <row r="155" spans="1:8" ht="12.75" hidden="1">
      <c r="A155" s="26"/>
      <c r="B155" s="26"/>
      <c r="C155" s="26"/>
      <c r="D155" s="23"/>
      <c r="E155" s="24"/>
      <c r="F155" s="24"/>
      <c r="G155" s="25"/>
      <c r="H155" s="24"/>
    </row>
    <row r="156" spans="1:8" s="16" customFormat="1" ht="12.75">
      <c r="A156" s="12" t="s">
        <v>480</v>
      </c>
      <c r="B156" s="12"/>
      <c r="C156" s="12"/>
      <c r="D156" s="14" t="s">
        <v>481</v>
      </c>
      <c r="E156" s="15">
        <f>E157+E159+E163+E166+E169+E175+E177+E179</f>
        <v>5031282</v>
      </c>
      <c r="F156" s="15">
        <f>F157+F159+F163+F166+F169+F175+F177+F179</f>
        <v>258593</v>
      </c>
      <c r="G156" s="15">
        <f>G157+G159+G163+G166+G169+G175+G177+G179</f>
        <v>8102</v>
      </c>
      <c r="H156" s="15">
        <f>H157+H159+H163+H166+H169+H175+H177+H179</f>
        <v>5281773</v>
      </c>
    </row>
    <row r="157" spans="1:8" s="16" customFormat="1" ht="12.75">
      <c r="A157" s="51"/>
      <c r="B157" s="33" t="s">
        <v>482</v>
      </c>
      <c r="C157" s="33"/>
      <c r="D157" s="34" t="s">
        <v>483</v>
      </c>
      <c r="E157" s="20">
        <f>E158</f>
        <v>1000</v>
      </c>
      <c r="F157" s="20">
        <f>F158</f>
        <v>0</v>
      </c>
      <c r="G157" s="20">
        <f>G158</f>
        <v>0</v>
      </c>
      <c r="H157" s="20">
        <f>H158</f>
        <v>1000</v>
      </c>
    </row>
    <row r="158" spans="1:8" ht="12.75">
      <c r="A158" s="52"/>
      <c r="B158" s="36"/>
      <c r="C158" s="36" t="s">
        <v>484</v>
      </c>
      <c r="D158" s="53" t="s">
        <v>485</v>
      </c>
      <c r="E158" s="24">
        <v>1000</v>
      </c>
      <c r="F158" s="24"/>
      <c r="G158" s="25"/>
      <c r="H158" s="24">
        <f>E158+F158-G158</f>
        <v>1000</v>
      </c>
    </row>
    <row r="159" spans="1:8" s="16" customFormat="1" ht="25.5">
      <c r="A159" s="51"/>
      <c r="B159" s="33" t="s">
        <v>486</v>
      </c>
      <c r="C159" s="33"/>
      <c r="D159" s="34" t="s">
        <v>487</v>
      </c>
      <c r="E159" s="20">
        <f>E160+E161+E162</f>
        <v>3650524</v>
      </c>
      <c r="F159" s="20">
        <f>F160+F161+F162</f>
        <v>258118</v>
      </c>
      <c r="G159" s="20">
        <f>G160+G161+G162</f>
        <v>0</v>
      </c>
      <c r="H159" s="20">
        <f>H160+H161+H162</f>
        <v>3908642</v>
      </c>
    </row>
    <row r="160" spans="1:8" ht="38.25">
      <c r="A160" s="52"/>
      <c r="B160" s="36"/>
      <c r="C160" s="36" t="s">
        <v>488</v>
      </c>
      <c r="D160" s="23" t="s">
        <v>489</v>
      </c>
      <c r="E160" s="24">
        <v>3650224</v>
      </c>
      <c r="F160" s="24">
        <v>258118</v>
      </c>
      <c r="G160" s="25"/>
      <c r="H160" s="24">
        <f>E160+F160-G160</f>
        <v>3908342</v>
      </c>
    </row>
    <row r="161" spans="1:8" ht="12.75">
      <c r="A161" s="52"/>
      <c r="B161" s="36"/>
      <c r="C161" s="36" t="s">
        <v>490</v>
      </c>
      <c r="D161" s="49" t="s">
        <v>491</v>
      </c>
      <c r="E161" s="24">
        <v>300</v>
      </c>
      <c r="F161" s="24"/>
      <c r="G161" s="25"/>
      <c r="H161" s="24">
        <f>E161+F161-G161</f>
        <v>300</v>
      </c>
    </row>
    <row r="162" spans="1:8" ht="38.25">
      <c r="A162" s="52"/>
      <c r="B162" s="36"/>
      <c r="C162" s="36" t="s">
        <v>492</v>
      </c>
      <c r="D162" s="23" t="s">
        <v>493</v>
      </c>
      <c r="E162" s="24"/>
      <c r="F162" s="24"/>
      <c r="G162" s="25"/>
      <c r="H162" s="24">
        <f>E162+F162-G162</f>
        <v>0</v>
      </c>
    </row>
    <row r="163" spans="1:8" s="16" customFormat="1" ht="25.5">
      <c r="A163" s="17"/>
      <c r="B163" s="17" t="s">
        <v>494</v>
      </c>
      <c r="C163" s="17"/>
      <c r="D163" s="19" t="s">
        <v>495</v>
      </c>
      <c r="E163" s="20">
        <f>E164+E165</f>
        <v>13685</v>
      </c>
      <c r="F163" s="20">
        <f>F164+F165</f>
        <v>475</v>
      </c>
      <c r="G163" s="20">
        <f>G164</f>
        <v>0</v>
      </c>
      <c r="H163" s="20">
        <f>H164+H165</f>
        <v>14160</v>
      </c>
    </row>
    <row r="164" spans="1:8" ht="38.25">
      <c r="A164" s="26"/>
      <c r="B164" s="26"/>
      <c r="C164" s="26" t="s">
        <v>497</v>
      </c>
      <c r="D164" s="23" t="s">
        <v>498</v>
      </c>
      <c r="E164" s="24">
        <v>8838</v>
      </c>
      <c r="F164" s="24">
        <v>64</v>
      </c>
      <c r="G164" s="25"/>
      <c r="H164" s="24">
        <f>E164+F164-G164</f>
        <v>8902</v>
      </c>
    </row>
    <row r="165" spans="1:8" ht="25.5">
      <c r="A165" s="26"/>
      <c r="B165" s="26"/>
      <c r="C165" s="26" t="s">
        <v>448</v>
      </c>
      <c r="D165" s="23" t="s">
        <v>504</v>
      </c>
      <c r="E165" s="24">
        <v>4847</v>
      </c>
      <c r="F165" s="24">
        <v>411</v>
      </c>
      <c r="G165" s="25"/>
      <c r="H165" s="24">
        <f>E165+F165-G165</f>
        <v>5258</v>
      </c>
    </row>
    <row r="166" spans="1:8" s="16" customFormat="1" ht="12.75">
      <c r="A166" s="17"/>
      <c r="B166" s="17" t="s">
        <v>499</v>
      </c>
      <c r="C166" s="17"/>
      <c r="D166" s="19" t="s">
        <v>500</v>
      </c>
      <c r="E166" s="20">
        <f>E167+E168</f>
        <v>518938</v>
      </c>
      <c r="F166" s="20">
        <f>F167+F168</f>
        <v>0</v>
      </c>
      <c r="G166" s="20">
        <f>G167+G168</f>
        <v>8102</v>
      </c>
      <c r="H166" s="20">
        <f>H167+H168</f>
        <v>510836</v>
      </c>
    </row>
    <row r="167" spans="1:8" ht="38.25">
      <c r="A167" s="26"/>
      <c r="B167" s="26"/>
      <c r="C167" s="26" t="s">
        <v>501</v>
      </c>
      <c r="D167" s="23" t="s">
        <v>502</v>
      </c>
      <c r="E167" s="24">
        <v>104377</v>
      </c>
      <c r="F167" s="24"/>
      <c r="G167" s="25">
        <v>8102</v>
      </c>
      <c r="H167" s="24">
        <f>E167+F167-G167</f>
        <v>96275</v>
      </c>
    </row>
    <row r="168" spans="1:8" ht="25.5">
      <c r="A168" s="26"/>
      <c r="B168" s="26"/>
      <c r="C168" s="26" t="s">
        <v>503</v>
      </c>
      <c r="D168" s="23" t="s">
        <v>504</v>
      </c>
      <c r="E168" s="24">
        <v>414561</v>
      </c>
      <c r="F168" s="24"/>
      <c r="G168" s="25"/>
      <c r="H168" s="24">
        <f>E168+F168-G168</f>
        <v>414561</v>
      </c>
    </row>
    <row r="169" spans="1:8" s="16" customFormat="1" ht="12.75">
      <c r="A169" s="17"/>
      <c r="B169" s="17" t="s">
        <v>505</v>
      </c>
      <c r="C169" s="17"/>
      <c r="D169" s="19" t="s">
        <v>506</v>
      </c>
      <c r="E169" s="20">
        <f>SUM(E170:E174)</f>
        <v>118031</v>
      </c>
      <c r="F169" s="20">
        <f>SUM(F170:F174)</f>
        <v>0</v>
      </c>
      <c r="G169" s="20">
        <f>SUM(G170:G174)</f>
        <v>0</v>
      </c>
      <c r="H169" s="20">
        <f>SUM(H170:H174)</f>
        <v>118031</v>
      </c>
    </row>
    <row r="170" spans="1:8" ht="12.75">
      <c r="A170" s="26"/>
      <c r="B170" s="26"/>
      <c r="C170" s="26" t="s">
        <v>507</v>
      </c>
      <c r="D170" s="23" t="s">
        <v>508</v>
      </c>
      <c r="E170" s="24">
        <v>100</v>
      </c>
      <c r="F170" s="24"/>
      <c r="G170" s="25"/>
      <c r="H170" s="24">
        <f>E170+F170-G170</f>
        <v>100</v>
      </c>
    </row>
    <row r="171" spans="1:8" ht="12.75">
      <c r="A171" s="26"/>
      <c r="B171" s="26"/>
      <c r="C171" s="26" t="s">
        <v>509</v>
      </c>
      <c r="D171" s="49" t="s">
        <v>510</v>
      </c>
      <c r="E171" s="24">
        <v>100</v>
      </c>
      <c r="F171" s="24"/>
      <c r="G171" s="25"/>
      <c r="H171" s="24">
        <f>E171+F171-G171</f>
        <v>100</v>
      </c>
    </row>
    <row r="172" spans="1:8" ht="25.5">
      <c r="A172" s="26"/>
      <c r="B172" s="26"/>
      <c r="C172" s="26" t="s">
        <v>511</v>
      </c>
      <c r="D172" s="23" t="s">
        <v>512</v>
      </c>
      <c r="E172" s="24">
        <v>117831</v>
      </c>
      <c r="F172" s="24"/>
      <c r="G172" s="25"/>
      <c r="H172" s="24">
        <f>E172+F172-G172</f>
        <v>117831</v>
      </c>
    </row>
    <row r="173" spans="1:8" ht="12.75" hidden="1">
      <c r="A173" s="26"/>
      <c r="B173" s="26"/>
      <c r="C173" s="26"/>
      <c r="D173" s="23"/>
      <c r="E173" s="24"/>
      <c r="F173" s="24"/>
      <c r="G173" s="25"/>
      <c r="H173" s="24"/>
    </row>
    <row r="174" spans="1:8" ht="12.75" hidden="1">
      <c r="A174" s="26"/>
      <c r="B174" s="26"/>
      <c r="C174" s="26"/>
      <c r="D174" s="23"/>
      <c r="E174" s="24"/>
      <c r="F174" s="24"/>
      <c r="G174" s="25"/>
      <c r="H174" s="24"/>
    </row>
    <row r="175" spans="1:8" s="16" customFormat="1" ht="12.75">
      <c r="A175" s="17"/>
      <c r="B175" s="17" t="s">
        <v>513</v>
      </c>
      <c r="C175" s="17"/>
      <c r="D175" s="19" t="s">
        <v>514</v>
      </c>
      <c r="E175" s="20">
        <f>E176</f>
        <v>100</v>
      </c>
      <c r="F175" s="20">
        <f>F176</f>
        <v>0</v>
      </c>
      <c r="G175" s="20">
        <f>G176</f>
        <v>0</v>
      </c>
      <c r="H175" s="20">
        <f>H176</f>
        <v>100</v>
      </c>
    </row>
    <row r="176" spans="1:8" ht="12.75">
      <c r="A176" s="26"/>
      <c r="B176" s="26"/>
      <c r="C176" s="26" t="s">
        <v>515</v>
      </c>
      <c r="D176" s="53" t="s">
        <v>516</v>
      </c>
      <c r="E176" s="24">
        <v>100</v>
      </c>
      <c r="F176" s="24"/>
      <c r="G176" s="25"/>
      <c r="H176" s="24">
        <f>E176+F176-G176</f>
        <v>100</v>
      </c>
    </row>
    <row r="177" spans="1:8" s="16" customFormat="1" ht="12.75" hidden="1">
      <c r="A177" s="17"/>
      <c r="B177" s="17"/>
      <c r="C177" s="17"/>
      <c r="D177" s="34"/>
      <c r="E177" s="20"/>
      <c r="F177" s="20"/>
      <c r="G177" s="20"/>
      <c r="H177" s="20"/>
    </row>
    <row r="178" spans="1:8" ht="12.75" hidden="1">
      <c r="A178" s="26"/>
      <c r="B178" s="26"/>
      <c r="C178" s="26"/>
      <c r="D178" s="23"/>
      <c r="E178" s="24"/>
      <c r="F178" s="24"/>
      <c r="G178" s="25"/>
      <c r="H178" s="24"/>
    </row>
    <row r="179" spans="1:8" s="16" customFormat="1" ht="12.75">
      <c r="A179" s="17"/>
      <c r="B179" s="17" t="s">
        <v>517</v>
      </c>
      <c r="C179" s="17"/>
      <c r="D179" s="19" t="s">
        <v>518</v>
      </c>
      <c r="E179" s="20">
        <f>SUM(E180:E185)</f>
        <v>729004</v>
      </c>
      <c r="F179" s="20">
        <f>SUM(F180:F185)</f>
        <v>0</v>
      </c>
      <c r="G179" s="20">
        <f>SUM(G180:G184)</f>
        <v>0</v>
      </c>
      <c r="H179" s="20">
        <f>SUM(H180:H185)</f>
        <v>729004</v>
      </c>
    </row>
    <row r="180" spans="1:8" ht="25.5">
      <c r="A180" s="21"/>
      <c r="B180" s="21"/>
      <c r="C180" s="42" t="s">
        <v>519</v>
      </c>
      <c r="D180" s="54" t="s">
        <v>520</v>
      </c>
      <c r="E180" s="24">
        <v>264156</v>
      </c>
      <c r="F180" s="24"/>
      <c r="G180" s="25"/>
      <c r="H180" s="24">
        <f>E180+F180-G180</f>
        <v>264156</v>
      </c>
    </row>
    <row r="181" spans="1:8" ht="25.5">
      <c r="A181" s="26"/>
      <c r="B181" s="26"/>
      <c r="C181" s="26" t="s">
        <v>521</v>
      </c>
      <c r="D181" s="23" t="s">
        <v>522</v>
      </c>
      <c r="E181" s="24">
        <v>448000</v>
      </c>
      <c r="F181" s="24"/>
      <c r="G181" s="25"/>
      <c r="H181" s="24">
        <f>E181+F181-G181</f>
        <v>448000</v>
      </c>
    </row>
    <row r="182" spans="1:8" ht="12.75" hidden="1">
      <c r="A182" s="26"/>
      <c r="B182" s="26"/>
      <c r="C182" s="26"/>
      <c r="D182" s="23"/>
      <c r="E182" s="24"/>
      <c r="F182" s="24"/>
      <c r="G182" s="25"/>
      <c r="H182" s="24"/>
    </row>
    <row r="183" spans="1:8" ht="12.75" hidden="1">
      <c r="A183" s="26"/>
      <c r="B183" s="26"/>
      <c r="C183" s="26"/>
      <c r="D183" s="23"/>
      <c r="E183" s="24"/>
      <c r="F183" s="24"/>
      <c r="G183" s="25"/>
      <c r="H183" s="24"/>
    </row>
    <row r="184" spans="1:8" ht="12.75" hidden="1">
      <c r="A184" s="26"/>
      <c r="B184" s="26"/>
      <c r="C184" s="26"/>
      <c r="D184" s="23"/>
      <c r="E184" s="24"/>
      <c r="F184" s="24"/>
      <c r="G184" s="25"/>
      <c r="H184" s="24"/>
    </row>
    <row r="185" spans="1:8" ht="25.5">
      <c r="A185" s="26"/>
      <c r="B185" s="26"/>
      <c r="C185" s="26" t="s">
        <v>640</v>
      </c>
      <c r="D185" s="23" t="s">
        <v>641</v>
      </c>
      <c r="E185" s="24">
        <v>16848</v>
      </c>
      <c r="F185" s="24"/>
      <c r="G185" s="25"/>
      <c r="H185" s="24">
        <f>E185+F185+-G185</f>
        <v>16848</v>
      </c>
    </row>
    <row r="186" spans="1:8" s="16" customFormat="1" ht="12.75">
      <c r="A186" s="12" t="s">
        <v>523</v>
      </c>
      <c r="B186" s="12"/>
      <c r="C186" s="12"/>
      <c r="D186" s="14" t="s">
        <v>524</v>
      </c>
      <c r="E186" s="15">
        <f>E187</f>
        <v>207870</v>
      </c>
      <c r="F186" s="15">
        <f>F187</f>
        <v>0</v>
      </c>
      <c r="G186" s="15">
        <f>G187</f>
        <v>0</v>
      </c>
      <c r="H186" s="15">
        <f>H187</f>
        <v>207870</v>
      </c>
    </row>
    <row r="187" spans="1:8" s="16" customFormat="1" ht="12.75">
      <c r="A187" s="17"/>
      <c r="B187" s="17" t="s">
        <v>525</v>
      </c>
      <c r="C187" s="17"/>
      <c r="D187" s="19" t="s">
        <v>526</v>
      </c>
      <c r="E187" s="20">
        <f>E188+E189</f>
        <v>207870</v>
      </c>
      <c r="F187" s="20">
        <f>F188+F189</f>
        <v>0</v>
      </c>
      <c r="G187" s="20">
        <f>G188+G189</f>
        <v>0</v>
      </c>
      <c r="H187" s="20">
        <f>H188+H189</f>
        <v>207870</v>
      </c>
    </row>
    <row r="188" spans="1:8" ht="12.75">
      <c r="A188" s="26"/>
      <c r="B188" s="26"/>
      <c r="C188" s="26" t="s">
        <v>527</v>
      </c>
      <c r="D188" s="53" t="s">
        <v>528</v>
      </c>
      <c r="E188" s="24">
        <v>198528</v>
      </c>
      <c r="F188" s="24"/>
      <c r="G188" s="25"/>
      <c r="H188" s="24">
        <f>E188+F188-G188</f>
        <v>198528</v>
      </c>
    </row>
    <row r="189" spans="1:8" ht="12.75">
      <c r="A189" s="26"/>
      <c r="B189" s="26"/>
      <c r="C189" s="26" t="s">
        <v>529</v>
      </c>
      <c r="D189" s="53" t="s">
        <v>530</v>
      </c>
      <c r="E189" s="24">
        <v>9342</v>
      </c>
      <c r="F189" s="24"/>
      <c r="G189" s="25"/>
      <c r="H189" s="24">
        <f>E189+F189-G189</f>
        <v>9342</v>
      </c>
    </row>
    <row r="190" spans="1:8" s="16" customFormat="1" ht="12.75">
      <c r="A190" s="12" t="s">
        <v>531</v>
      </c>
      <c r="B190" s="12"/>
      <c r="C190" s="12"/>
      <c r="D190" s="14" t="s">
        <v>532</v>
      </c>
      <c r="E190" s="15">
        <f>E191+E193+E196</f>
        <v>440760</v>
      </c>
      <c r="F190" s="15">
        <f>F191+F193+F196</f>
        <v>0</v>
      </c>
      <c r="G190" s="15">
        <f>G191+G193+G196</f>
        <v>0</v>
      </c>
      <c r="H190" s="15">
        <f>H191+H193+H196</f>
        <v>440760</v>
      </c>
    </row>
    <row r="191" spans="1:8" s="16" customFormat="1" ht="12.75">
      <c r="A191" s="17"/>
      <c r="B191" s="17" t="s">
        <v>533</v>
      </c>
      <c r="C191" s="17"/>
      <c r="D191" s="19" t="s">
        <v>534</v>
      </c>
      <c r="E191" s="20">
        <f>E192</f>
        <v>0</v>
      </c>
      <c r="F191" s="20">
        <f>F192</f>
        <v>0</v>
      </c>
      <c r="G191" s="20">
        <f>G192</f>
        <v>0</v>
      </c>
      <c r="H191" s="20">
        <f>H192</f>
        <v>0</v>
      </c>
    </row>
    <row r="192" spans="1:8" ht="12.75">
      <c r="A192" s="26"/>
      <c r="B192" s="26"/>
      <c r="C192" s="26" t="s">
        <v>535</v>
      </c>
      <c r="D192" s="53" t="s">
        <v>536</v>
      </c>
      <c r="E192" s="24"/>
      <c r="F192" s="24"/>
      <c r="G192" s="25"/>
      <c r="H192" s="24">
        <f>E192+F192-G192</f>
        <v>0</v>
      </c>
    </row>
    <row r="193" spans="1:8" s="16" customFormat="1" ht="12.75" hidden="1">
      <c r="A193" s="17"/>
      <c r="B193" s="17"/>
      <c r="C193" s="17"/>
      <c r="D193" s="34"/>
      <c r="E193" s="20"/>
      <c r="F193" s="20"/>
      <c r="G193" s="20"/>
      <c r="H193" s="20"/>
    </row>
    <row r="194" spans="1:8" ht="12.75" hidden="1">
      <c r="A194" s="26"/>
      <c r="B194" s="26"/>
      <c r="C194" s="26"/>
      <c r="D194" s="23"/>
      <c r="E194" s="24"/>
      <c r="F194" s="24"/>
      <c r="G194" s="25"/>
      <c r="H194" s="24"/>
    </row>
    <row r="195" spans="1:8" ht="12.75" hidden="1">
      <c r="A195" s="26"/>
      <c r="B195" s="26"/>
      <c r="C195" s="26"/>
      <c r="D195" s="53"/>
      <c r="E195" s="24"/>
      <c r="F195" s="24"/>
      <c r="G195" s="25"/>
      <c r="H195" s="24"/>
    </row>
    <row r="196" spans="1:8" s="16" customFormat="1" ht="12.75">
      <c r="A196" s="17"/>
      <c r="B196" s="17" t="s">
        <v>538</v>
      </c>
      <c r="C196" s="17"/>
      <c r="D196" s="19" t="s">
        <v>539</v>
      </c>
      <c r="E196" s="20">
        <f>E197</f>
        <v>440760</v>
      </c>
      <c r="F196" s="20">
        <f>F197</f>
        <v>0</v>
      </c>
      <c r="G196" s="20">
        <f>G197</f>
        <v>0</v>
      </c>
      <c r="H196" s="20">
        <f>H197</f>
        <v>440760</v>
      </c>
    </row>
    <row r="197" spans="1:8" ht="26.25" customHeight="1">
      <c r="A197" s="26"/>
      <c r="B197" s="26"/>
      <c r="C197" s="26" t="s">
        <v>540</v>
      </c>
      <c r="D197" s="23" t="s">
        <v>541</v>
      </c>
      <c r="E197" s="24">
        <v>440760</v>
      </c>
      <c r="F197" s="24"/>
      <c r="G197" s="25"/>
      <c r="H197" s="24">
        <f>E197+F197-G197</f>
        <v>440760</v>
      </c>
    </row>
    <row r="198" spans="1:8" s="16" customFormat="1" ht="12.75" hidden="1">
      <c r="A198" s="12"/>
      <c r="B198" s="12"/>
      <c r="C198" s="12"/>
      <c r="D198" s="14"/>
      <c r="E198" s="15"/>
      <c r="F198" s="15"/>
      <c r="G198" s="15"/>
      <c r="H198" s="15"/>
    </row>
    <row r="199" spans="1:8" s="16" customFormat="1" ht="12.75" hidden="1">
      <c r="A199" s="17"/>
      <c r="B199" s="17"/>
      <c r="C199" s="17"/>
      <c r="D199" s="19"/>
      <c r="E199" s="20"/>
      <c r="F199" s="20"/>
      <c r="G199" s="20"/>
      <c r="H199" s="20"/>
    </row>
    <row r="200" spans="1:8" ht="12.75" hidden="1">
      <c r="A200" s="26"/>
      <c r="B200" s="26"/>
      <c r="C200" s="26"/>
      <c r="D200" s="23"/>
      <c r="E200" s="24"/>
      <c r="F200" s="24"/>
      <c r="G200" s="25"/>
      <c r="H200" s="24"/>
    </row>
    <row r="201" spans="1:8" s="16" customFormat="1" ht="12.75">
      <c r="A201" s="55" t="s">
        <v>543</v>
      </c>
      <c r="B201" s="12"/>
      <c r="C201" s="12"/>
      <c r="D201" s="14" t="s">
        <v>544</v>
      </c>
      <c r="E201" s="15">
        <f>E202+E208</f>
        <v>375000</v>
      </c>
      <c r="F201" s="15">
        <f>F202+F208</f>
        <v>0</v>
      </c>
      <c r="G201" s="15">
        <f>G202+G208</f>
        <v>375000</v>
      </c>
      <c r="H201" s="15">
        <f>H202+H208</f>
        <v>0</v>
      </c>
    </row>
    <row r="202" spans="1:8" s="16" customFormat="1" ht="12.75">
      <c r="A202" s="56"/>
      <c r="B202" s="33" t="s">
        <v>545</v>
      </c>
      <c r="C202" s="33"/>
      <c r="D202" s="34" t="s">
        <v>546</v>
      </c>
      <c r="E202" s="20">
        <f>E204+E205</f>
        <v>375000</v>
      </c>
      <c r="F202" s="20">
        <f>F204+F205</f>
        <v>0</v>
      </c>
      <c r="G202" s="20">
        <f>G204+G205</f>
        <v>375000</v>
      </c>
      <c r="H202" s="20">
        <f>H204+H205</f>
        <v>0</v>
      </c>
    </row>
    <row r="203" spans="1:8" ht="12.75" hidden="1">
      <c r="A203" s="57"/>
      <c r="B203" s="35"/>
      <c r="C203" s="36"/>
      <c r="D203" s="23"/>
      <c r="E203" s="24"/>
      <c r="F203" s="24"/>
      <c r="G203" s="25"/>
      <c r="H203" s="24"/>
    </row>
    <row r="204" spans="1:8" ht="12.75">
      <c r="A204" s="57"/>
      <c r="B204" s="35"/>
      <c r="C204" s="36" t="s">
        <v>547</v>
      </c>
      <c r="D204" s="23" t="s">
        <v>548</v>
      </c>
      <c r="E204" s="24">
        <v>375000</v>
      </c>
      <c r="F204" s="24"/>
      <c r="G204" s="25">
        <v>375000</v>
      </c>
      <c r="H204" s="24">
        <f>E204+F204-G204</f>
        <v>0</v>
      </c>
    </row>
    <row r="205" spans="1:8" ht="12.75">
      <c r="A205" s="57"/>
      <c r="B205" s="36"/>
      <c r="C205" s="36" t="s">
        <v>549</v>
      </c>
      <c r="D205" s="23" t="s">
        <v>552</v>
      </c>
      <c r="E205" s="24"/>
      <c r="F205" s="24"/>
      <c r="G205" s="25"/>
      <c r="H205" s="24">
        <f>E205+F205+G205</f>
        <v>0</v>
      </c>
    </row>
    <row r="206" spans="1:8" ht="12.75" hidden="1">
      <c r="A206" s="57"/>
      <c r="B206" s="36"/>
      <c r="C206" s="36"/>
      <c r="D206" s="23"/>
      <c r="E206" s="24"/>
      <c r="F206" s="24"/>
      <c r="G206" s="25"/>
      <c r="H206" s="24"/>
    </row>
    <row r="207" spans="1:8" ht="12.75" hidden="1">
      <c r="A207" s="57"/>
      <c r="B207" s="36"/>
      <c r="C207" s="36"/>
      <c r="D207" s="23"/>
      <c r="E207" s="24"/>
      <c r="F207" s="24"/>
      <c r="G207" s="25"/>
      <c r="H207" s="24"/>
    </row>
    <row r="208" spans="1:8" s="16" customFormat="1" ht="12.75">
      <c r="A208" s="56"/>
      <c r="B208" s="33" t="s">
        <v>553</v>
      </c>
      <c r="C208" s="33"/>
      <c r="D208" s="19" t="s">
        <v>554</v>
      </c>
      <c r="E208" s="20">
        <f>E209</f>
        <v>0</v>
      </c>
      <c r="F208" s="20">
        <f>F209</f>
        <v>0</v>
      </c>
      <c r="G208" s="20">
        <f>G209</f>
        <v>0</v>
      </c>
      <c r="H208" s="20">
        <f>H209</f>
        <v>0</v>
      </c>
    </row>
    <row r="209" spans="1:8" ht="25.5">
      <c r="A209" s="52"/>
      <c r="B209" s="36"/>
      <c r="C209" s="36" t="s">
        <v>555</v>
      </c>
      <c r="D209" s="23" t="s">
        <v>556</v>
      </c>
      <c r="E209" s="24"/>
      <c r="F209" s="24"/>
      <c r="G209" s="25"/>
      <c r="H209" s="24">
        <f>E209+F209+G209</f>
        <v>0</v>
      </c>
    </row>
    <row r="210" spans="1:8" ht="12.75" hidden="1">
      <c r="A210" s="461" t="s">
        <v>557</v>
      </c>
      <c r="B210" s="461"/>
      <c r="C210" s="461"/>
      <c r="D210" s="461"/>
      <c r="E210" s="58"/>
      <c r="F210" s="58"/>
      <c r="G210" s="59"/>
      <c r="H210" s="58"/>
    </row>
    <row r="211" ht="12.75" hidden="1">
      <c r="H211" s="31"/>
    </row>
    <row r="212" ht="12.75" hidden="1">
      <c r="H212" s="31"/>
    </row>
    <row r="213" ht="12.75" hidden="1">
      <c r="H213" s="31"/>
    </row>
    <row r="214" spans="1:8" s="16" customFormat="1" ht="12.75" hidden="1">
      <c r="A214" s="60"/>
      <c r="B214" s="60"/>
      <c r="C214" s="60"/>
      <c r="D214" s="60"/>
      <c r="E214" s="15"/>
      <c r="F214" s="15"/>
      <c r="G214" s="15"/>
      <c r="H214" s="15"/>
    </row>
    <row r="215" spans="1:8" s="16" customFormat="1" ht="12.75" hidden="1">
      <c r="A215" s="61"/>
      <c r="B215" s="61"/>
      <c r="C215" s="61"/>
      <c r="D215" s="62"/>
      <c r="E215" s="20"/>
      <c r="F215" s="20"/>
      <c r="G215" s="20"/>
      <c r="H215" s="20"/>
    </row>
    <row r="216" spans="1:8" ht="12.75" hidden="1">
      <c r="A216" s="63"/>
      <c r="B216" s="63"/>
      <c r="C216" s="63"/>
      <c r="D216" s="23"/>
      <c r="E216" s="24"/>
      <c r="F216" s="24"/>
      <c r="G216" s="25"/>
      <c r="H216" s="24"/>
    </row>
    <row r="217" spans="1:8" s="16" customFormat="1" ht="12.75">
      <c r="A217" s="462" t="s">
        <v>558</v>
      </c>
      <c r="B217" s="462"/>
      <c r="C217" s="462"/>
      <c r="D217" s="462"/>
      <c r="E217" s="15">
        <f>E7+E23+E35+E46+E55+E72+E113+E124+E147+E156+E190+E198+E201+E27+E63+E43+E186+E214</f>
        <v>32249526</v>
      </c>
      <c r="F217" s="15">
        <f>F7+F23+F35+F46+F55+F72+F113+F124+F147+F156+F190+F198+F201+F27+F63+F43+F186+F214</f>
        <v>471938</v>
      </c>
      <c r="G217" s="15">
        <f>G7+G23+G35+G46+G55+G72+G113+G124+G147+G156+G190+G198+G201+G27+G63+G43+G186+G214</f>
        <v>2304503</v>
      </c>
      <c r="H217" s="15">
        <f>H7+H23+H35+H46+H55+H72+H113+H124+H147+H156+H190+H198+H201+H27+H63+H43+H186+H214</f>
        <v>30416961</v>
      </c>
    </row>
    <row r="219" spans="4:8" ht="12.75">
      <c r="D219" s="16" t="s">
        <v>559</v>
      </c>
      <c r="E219" s="64">
        <f>E217</f>
        <v>32249526</v>
      </c>
      <c r="F219" s="64">
        <f>F217</f>
        <v>471938</v>
      </c>
      <c r="G219" s="64">
        <f>G220+G221</f>
        <v>2304503</v>
      </c>
      <c r="H219" s="64">
        <f>E219+F219-G219</f>
        <v>30416961</v>
      </c>
    </row>
    <row r="220" spans="4:8" ht="12.75">
      <c r="D220" s="16" t="s">
        <v>560</v>
      </c>
      <c r="E220" s="64">
        <v>26582381</v>
      </c>
      <c r="F220" s="64">
        <v>435659</v>
      </c>
      <c r="G220" s="64">
        <f>SUM(G25,G37:G39,G42,G45,G50:G52,G71,G74:G75,G77:G88,G91:G102,G104:G106,G108,G111:G112,G115,G119,G121,G123,G127:G134,G138,G142,G144:G145,G155,G158,G160:G161,G164,G167:G168,G170:G174,G176,G178,G180:G184,G188:G189)+G192+G194+G197+G200+G209+G19+G48+G57+G146</f>
        <v>8102</v>
      </c>
      <c r="H220" s="64">
        <f>E220+F220-G220</f>
        <v>27009938</v>
      </c>
    </row>
    <row r="221" spans="4:8" ht="12.75">
      <c r="D221" s="16" t="s">
        <v>561</v>
      </c>
      <c r="E221" s="64">
        <v>5667145</v>
      </c>
      <c r="F221" s="64">
        <v>36279</v>
      </c>
      <c r="G221" s="64">
        <f>SUM(G9:G13,G31:G34,G40:G41,G53:G54,G68,G136,G140,G150:G151,G162,G204:G205,G67,G216,G69)</f>
        <v>2296401</v>
      </c>
      <c r="H221" s="64">
        <f>E221+F221-G221</f>
        <v>3407023</v>
      </c>
    </row>
    <row r="224" spans="6:8" ht="12.75">
      <c r="F224" s="2">
        <f>F217-F219</f>
        <v>0</v>
      </c>
      <c r="G224" s="2">
        <f>G217-G219</f>
        <v>0</v>
      </c>
      <c r="H224" s="2">
        <f>H217-H219</f>
        <v>0</v>
      </c>
    </row>
    <row r="227" spans="6:7" ht="12.75">
      <c r="F227" s="460" t="s">
        <v>1194</v>
      </c>
      <c r="G227" s="460"/>
    </row>
    <row r="228" spans="6:7" ht="12.75">
      <c r="F228" s="65"/>
      <c r="G228" s="65"/>
    </row>
    <row r="229" spans="6:7" ht="12.75">
      <c r="F229" s="460" t="s">
        <v>1322</v>
      </c>
      <c r="G229" s="463"/>
    </row>
  </sheetData>
  <mergeCells count="12">
    <mergeCell ref="F229:G229"/>
    <mergeCell ref="A1:H1"/>
    <mergeCell ref="A4:A5"/>
    <mergeCell ref="B4:B5"/>
    <mergeCell ref="C4:C5"/>
    <mergeCell ref="D4:D5"/>
    <mergeCell ref="E4:E5"/>
    <mergeCell ref="F4:G4"/>
    <mergeCell ref="H4:H5"/>
    <mergeCell ref="F227:G227"/>
    <mergeCell ref="A210:D210"/>
    <mergeCell ref="A217:D217"/>
  </mergeCells>
  <printOptions horizontalCentered="1"/>
  <pageMargins left="0.5513888888888889" right="0.43333333333333335" top="0.9055555555555556" bottom="0.38" header="0.31527777777777777" footer="0.16"/>
  <pageSetup fitToHeight="49" fitToWidth="1" horizontalDpi="300" verticalDpi="300" orientation="landscape" paperSize="9" scale="98" r:id="rId3"/>
  <headerFooter alignWithMargins="0">
    <oddHeader>&amp;R&amp;9Załącznik nr &amp;A
do Uchwały Rady Gminy Nr XXXI/267  /09
z dnia  26 listopada 2009r.</oddHeader>
    <oddFooter>&amp;CStrona &amp;P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zoomScale="75" zoomScaleNormal="75" workbookViewId="0" topLeftCell="A16">
      <selection activeCell="D11" sqref="D11"/>
    </sheetView>
  </sheetViews>
  <sheetFormatPr defaultColWidth="9.00390625" defaultRowHeight="12.75"/>
  <cols>
    <col min="1" max="1" width="4.75390625" style="1" customWidth="1"/>
    <col min="2" max="2" width="44.25390625" style="1" customWidth="1"/>
    <col min="3" max="3" width="12.75390625" style="1" customWidth="1"/>
    <col min="4" max="5" width="10.75390625" style="1" customWidth="1"/>
    <col min="6" max="7" width="12.75390625" style="1" customWidth="1"/>
    <col min="8" max="8" width="10.75390625" style="1" customWidth="1"/>
    <col min="9" max="9" width="10.625" style="1" customWidth="1"/>
    <col min="10" max="10" width="15.625" style="1" customWidth="1"/>
    <col min="11" max="11" width="17.75390625" style="1" customWidth="1"/>
  </cols>
  <sheetData>
    <row r="1" spans="1:11" ht="16.5">
      <c r="A1" s="507" t="s">
        <v>1477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</row>
    <row r="2" spans="1:11" ht="16.5">
      <c r="A2" s="507" t="s">
        <v>1478</v>
      </c>
      <c r="B2" s="507"/>
      <c r="C2" s="507"/>
      <c r="D2" s="507"/>
      <c r="E2" s="507"/>
      <c r="F2" s="507"/>
      <c r="G2" s="507"/>
      <c r="H2" s="507"/>
      <c r="I2" s="507"/>
      <c r="J2" s="507"/>
      <c r="K2" s="507"/>
    </row>
    <row r="3" spans="1:10" ht="13.5" customHeight="1">
      <c r="A3" s="69"/>
      <c r="B3" s="69"/>
      <c r="C3" s="69"/>
      <c r="D3" s="69"/>
      <c r="E3" s="69"/>
      <c r="F3" s="69"/>
      <c r="G3" s="69"/>
      <c r="H3" s="69"/>
      <c r="I3" s="69"/>
      <c r="J3" s="69"/>
    </row>
    <row r="4" spans="1:11" ht="12.75">
      <c r="A4" s="68"/>
      <c r="B4" s="68"/>
      <c r="C4" s="68"/>
      <c r="D4" s="68"/>
      <c r="E4" s="68"/>
      <c r="F4" s="68"/>
      <c r="G4" s="68"/>
      <c r="H4" s="68"/>
      <c r="I4" s="68"/>
      <c r="J4" s="151"/>
      <c r="K4" s="276" t="s">
        <v>1479</v>
      </c>
    </row>
    <row r="5" spans="1:11" ht="15" customHeight="1">
      <c r="A5" s="501" t="s">
        <v>1480</v>
      </c>
      <c r="B5" s="501" t="s">
        <v>1481</v>
      </c>
      <c r="C5" s="477" t="s">
        <v>1482</v>
      </c>
      <c r="D5" s="477" t="s">
        <v>1483</v>
      </c>
      <c r="E5" s="477"/>
      <c r="F5" s="477"/>
      <c r="G5" s="477"/>
      <c r="H5" s="477" t="s">
        <v>1484</v>
      </c>
      <c r="I5" s="477"/>
      <c r="J5" s="477" t="s">
        <v>1485</v>
      </c>
      <c r="K5" s="477" t="s">
        <v>1486</v>
      </c>
    </row>
    <row r="6" spans="1:11" ht="15" customHeight="1">
      <c r="A6" s="501"/>
      <c r="B6" s="501"/>
      <c r="C6" s="477"/>
      <c r="D6" s="477" t="s">
        <v>1487</v>
      </c>
      <c r="E6" s="477" t="s">
        <v>1488</v>
      </c>
      <c r="F6" s="477"/>
      <c r="G6" s="477"/>
      <c r="H6" s="477" t="s">
        <v>1489</v>
      </c>
      <c r="I6" s="477" t="s">
        <v>1490</v>
      </c>
      <c r="J6" s="477"/>
      <c r="K6" s="477"/>
    </row>
    <row r="7" spans="1:11" ht="24" customHeight="1">
      <c r="A7" s="501"/>
      <c r="B7" s="501"/>
      <c r="C7" s="477"/>
      <c r="D7" s="477"/>
      <c r="E7" s="509" t="s">
        <v>1491</v>
      </c>
      <c r="F7" s="477" t="s">
        <v>1492</v>
      </c>
      <c r="G7" s="477"/>
      <c r="H7" s="477"/>
      <c r="I7" s="477"/>
      <c r="J7" s="477"/>
      <c r="K7" s="477"/>
    </row>
    <row r="8" spans="1:11" ht="30" customHeight="1">
      <c r="A8" s="501"/>
      <c r="B8" s="501"/>
      <c r="C8" s="477"/>
      <c r="D8" s="477"/>
      <c r="E8" s="509"/>
      <c r="F8" s="154" t="s">
        <v>1493</v>
      </c>
      <c r="G8" s="154" t="s">
        <v>1494</v>
      </c>
      <c r="H8" s="477"/>
      <c r="I8" s="477"/>
      <c r="J8" s="477"/>
      <c r="K8" s="477"/>
    </row>
    <row r="9" spans="1:11" ht="7.5" customHeight="1">
      <c r="A9" s="156">
        <v>1</v>
      </c>
      <c r="B9" s="156">
        <v>2</v>
      </c>
      <c r="C9" s="156">
        <v>3</v>
      </c>
      <c r="D9" s="156">
        <v>4</v>
      </c>
      <c r="E9" s="156">
        <v>5</v>
      </c>
      <c r="F9" s="156">
        <v>6</v>
      </c>
      <c r="G9" s="156">
        <v>7</v>
      </c>
      <c r="H9" s="156">
        <v>8</v>
      </c>
      <c r="I9" s="156">
        <v>9</v>
      </c>
      <c r="J9" s="156">
        <v>10</v>
      </c>
      <c r="K9" s="156">
        <v>11</v>
      </c>
    </row>
    <row r="10" spans="1:11" ht="21.75" customHeight="1">
      <c r="A10" s="272" t="s">
        <v>1495</v>
      </c>
      <c r="B10" s="273" t="s">
        <v>1496</v>
      </c>
      <c r="C10" s="266">
        <f>C12</f>
        <v>151000</v>
      </c>
      <c r="D10" s="266">
        <f>D12</f>
        <v>2564131</v>
      </c>
      <c r="E10" s="266"/>
      <c r="F10" s="266"/>
      <c r="G10" s="266"/>
      <c r="H10" s="266">
        <f>H12</f>
        <v>2564131</v>
      </c>
      <c r="I10" s="266">
        <f>I12</f>
        <v>0</v>
      </c>
      <c r="J10" s="266">
        <f>J12</f>
        <v>151000</v>
      </c>
      <c r="K10" s="272" t="s">
        <v>1497</v>
      </c>
    </row>
    <row r="11" spans="1:11" ht="21.75" customHeight="1">
      <c r="A11" s="277"/>
      <c r="B11" s="278" t="s">
        <v>1498</v>
      </c>
      <c r="C11" s="267"/>
      <c r="D11" s="267"/>
      <c r="E11" s="267"/>
      <c r="F11" s="267"/>
      <c r="G11" s="267"/>
      <c r="H11" s="267"/>
      <c r="I11" s="267"/>
      <c r="J11" s="267"/>
      <c r="K11" s="277"/>
    </row>
    <row r="12" spans="1:11" ht="21.75" customHeight="1">
      <c r="A12" s="277"/>
      <c r="B12" s="279" t="s">
        <v>1499</v>
      </c>
      <c r="C12" s="267">
        <v>151000</v>
      </c>
      <c r="D12" s="267">
        <v>2564131</v>
      </c>
      <c r="E12" s="267"/>
      <c r="F12" s="267"/>
      <c r="G12" s="267"/>
      <c r="H12" s="267">
        <v>2564131</v>
      </c>
      <c r="I12" s="267"/>
      <c r="J12" s="267">
        <v>151000</v>
      </c>
      <c r="K12" s="277" t="s">
        <v>1500</v>
      </c>
    </row>
    <row r="13" spans="1:11" ht="21.75" customHeight="1">
      <c r="A13" s="277"/>
      <c r="B13" s="279" t="s">
        <v>1501</v>
      </c>
      <c r="C13" s="274"/>
      <c r="D13" s="274"/>
      <c r="E13" s="274"/>
      <c r="F13" s="274"/>
      <c r="G13" s="274"/>
      <c r="H13" s="274"/>
      <c r="I13" s="274"/>
      <c r="J13" s="274"/>
      <c r="K13" s="277" t="s">
        <v>1502</v>
      </c>
    </row>
    <row r="14" spans="1:11" ht="21.75" customHeight="1">
      <c r="A14" s="277"/>
      <c r="B14" s="279" t="s">
        <v>1503</v>
      </c>
      <c r="C14" s="274"/>
      <c r="D14" s="274"/>
      <c r="E14" s="274"/>
      <c r="F14" s="274"/>
      <c r="G14" s="274"/>
      <c r="H14" s="274"/>
      <c r="I14" s="274"/>
      <c r="J14" s="274"/>
      <c r="K14" s="277" t="s">
        <v>1504</v>
      </c>
    </row>
    <row r="15" spans="1:11" ht="21.75" customHeight="1">
      <c r="A15" s="280"/>
      <c r="B15" s="281" t="s">
        <v>1505</v>
      </c>
      <c r="C15" s="275"/>
      <c r="D15" s="275"/>
      <c r="E15" s="275"/>
      <c r="F15" s="275"/>
      <c r="G15" s="275"/>
      <c r="H15" s="275"/>
      <c r="I15" s="275"/>
      <c r="J15" s="275"/>
      <c r="K15" s="280" t="s">
        <v>1506</v>
      </c>
    </row>
    <row r="16" spans="1:11" ht="21.75" customHeight="1">
      <c r="A16" s="272" t="s">
        <v>1507</v>
      </c>
      <c r="B16" s="273" t="s">
        <v>1508</v>
      </c>
      <c r="C16" s="273"/>
      <c r="D16" s="273"/>
      <c r="E16" s="272"/>
      <c r="F16" s="272"/>
      <c r="G16" s="273"/>
      <c r="H16" s="273"/>
      <c r="I16" s="273"/>
      <c r="J16" s="273"/>
      <c r="K16" s="272" t="s">
        <v>1509</v>
      </c>
    </row>
    <row r="17" spans="1:11" ht="21.75" customHeight="1">
      <c r="A17" s="277"/>
      <c r="B17" s="278" t="s">
        <v>1510</v>
      </c>
      <c r="C17" s="274"/>
      <c r="D17" s="274"/>
      <c r="E17" s="277"/>
      <c r="F17" s="277"/>
      <c r="G17" s="274"/>
      <c r="H17" s="274"/>
      <c r="I17" s="274"/>
      <c r="J17" s="274"/>
      <c r="K17" s="277"/>
    </row>
    <row r="18" spans="1:11" ht="21.75" customHeight="1">
      <c r="A18" s="277"/>
      <c r="B18" s="279" t="s">
        <v>0</v>
      </c>
      <c r="C18" s="274"/>
      <c r="D18" s="274"/>
      <c r="E18" s="277"/>
      <c r="F18" s="277"/>
      <c r="G18" s="274"/>
      <c r="H18" s="274"/>
      <c r="I18" s="274"/>
      <c r="J18" s="274"/>
      <c r="K18" s="277" t="s">
        <v>1</v>
      </c>
    </row>
    <row r="19" spans="1:11" ht="21.75" customHeight="1">
      <c r="A19" s="277"/>
      <c r="B19" s="279" t="s">
        <v>2</v>
      </c>
      <c r="C19" s="274"/>
      <c r="D19" s="274"/>
      <c r="E19" s="277"/>
      <c r="F19" s="277"/>
      <c r="G19" s="274"/>
      <c r="H19" s="274"/>
      <c r="I19" s="274"/>
      <c r="J19" s="274"/>
      <c r="K19" s="277" t="s">
        <v>3</v>
      </c>
    </row>
    <row r="20" spans="1:11" ht="27" customHeight="1">
      <c r="A20" s="272" t="s">
        <v>4</v>
      </c>
      <c r="B20" s="282" t="s">
        <v>5</v>
      </c>
      <c r="C20" s="273"/>
      <c r="D20" s="273"/>
      <c r="E20" s="272"/>
      <c r="F20" s="272" t="s">
        <v>6</v>
      </c>
      <c r="G20" s="272" t="s">
        <v>7</v>
      </c>
      <c r="H20" s="273"/>
      <c r="I20" s="272" t="s">
        <v>8</v>
      </c>
      <c r="J20" s="273"/>
      <c r="K20" s="273"/>
    </row>
    <row r="21" spans="1:11" ht="21.75" customHeight="1">
      <c r="A21" s="274"/>
      <c r="B21" s="278" t="s">
        <v>9</v>
      </c>
      <c r="C21" s="274"/>
      <c r="D21" s="274"/>
      <c r="E21" s="277"/>
      <c r="F21" s="277"/>
      <c r="G21" s="277"/>
      <c r="H21" s="274"/>
      <c r="I21" s="277"/>
      <c r="J21" s="274"/>
      <c r="K21" s="274"/>
    </row>
    <row r="22" spans="1:11" ht="18.75" customHeight="1">
      <c r="A22" s="274"/>
      <c r="B22" s="279" t="s">
        <v>10</v>
      </c>
      <c r="C22" s="274"/>
      <c r="D22" s="274"/>
      <c r="E22" s="277"/>
      <c r="F22" s="277" t="s">
        <v>11</v>
      </c>
      <c r="G22" s="277" t="s">
        <v>12</v>
      </c>
      <c r="H22" s="274"/>
      <c r="I22" s="277" t="s">
        <v>13</v>
      </c>
      <c r="J22" s="274"/>
      <c r="K22" s="274"/>
    </row>
    <row r="23" spans="1:11" ht="21.75" customHeight="1">
      <c r="A23" s="274"/>
      <c r="B23" s="279" t="s">
        <v>14</v>
      </c>
      <c r="C23" s="274"/>
      <c r="D23" s="274"/>
      <c r="E23" s="277"/>
      <c r="F23" s="277" t="s">
        <v>15</v>
      </c>
      <c r="G23" s="277" t="s">
        <v>16</v>
      </c>
      <c r="H23" s="274"/>
      <c r="I23" s="277" t="s">
        <v>17</v>
      </c>
      <c r="J23" s="274"/>
      <c r="K23" s="274"/>
    </row>
    <row r="24" spans="1:11" ht="21.75" customHeight="1">
      <c r="A24" s="274"/>
      <c r="B24" s="279" t="s">
        <v>18</v>
      </c>
      <c r="C24" s="274"/>
      <c r="D24" s="274"/>
      <c r="E24" s="277"/>
      <c r="F24" s="277" t="s">
        <v>19</v>
      </c>
      <c r="G24" s="277" t="s">
        <v>20</v>
      </c>
      <c r="H24" s="274"/>
      <c r="I24" s="277" t="s">
        <v>21</v>
      </c>
      <c r="J24" s="274"/>
      <c r="K24" s="274"/>
    </row>
    <row r="25" spans="1:11" ht="21.75" customHeight="1">
      <c r="A25" s="275"/>
      <c r="B25" s="281" t="s">
        <v>22</v>
      </c>
      <c r="C25" s="275"/>
      <c r="D25" s="275"/>
      <c r="E25" s="280"/>
      <c r="F25" s="280" t="s">
        <v>23</v>
      </c>
      <c r="G25" s="280" t="s">
        <v>24</v>
      </c>
      <c r="H25" s="275"/>
      <c r="I25" s="280" t="s">
        <v>25</v>
      </c>
      <c r="J25" s="275"/>
      <c r="K25" s="275"/>
    </row>
    <row r="26" spans="1:11" ht="21.75" customHeight="1">
      <c r="A26" s="508" t="s">
        <v>26</v>
      </c>
      <c r="B26" s="508"/>
      <c r="C26" s="20">
        <f aca="true" t="shared" si="0" ref="C26:J26">C10</f>
        <v>151000</v>
      </c>
      <c r="D26" s="20">
        <f t="shared" si="0"/>
        <v>2564131</v>
      </c>
      <c r="E26" s="20">
        <f t="shared" si="0"/>
        <v>0</v>
      </c>
      <c r="F26" s="20">
        <f t="shared" si="0"/>
        <v>0</v>
      </c>
      <c r="G26" s="20">
        <f t="shared" si="0"/>
        <v>0</v>
      </c>
      <c r="H26" s="20">
        <f t="shared" si="0"/>
        <v>2564131</v>
      </c>
      <c r="I26" s="20">
        <f t="shared" si="0"/>
        <v>0</v>
      </c>
      <c r="J26" s="20">
        <f t="shared" si="0"/>
        <v>151000</v>
      </c>
      <c r="K26" s="50"/>
    </row>
    <row r="27" ht="13.5" customHeight="1"/>
    <row r="28" spans="9:10" s="16" customFormat="1" ht="13.5" customHeight="1">
      <c r="I28" s="469" t="s">
        <v>27</v>
      </c>
      <c r="J28" s="469"/>
    </row>
    <row r="29" spans="9:10" ht="10.5" customHeight="1">
      <c r="I29" s="68"/>
      <c r="J29" s="68"/>
    </row>
    <row r="30" spans="1:10" ht="12.75">
      <c r="A30" s="283" t="s">
        <v>28</v>
      </c>
      <c r="I30" s="469" t="s">
        <v>29</v>
      </c>
      <c r="J30" s="469"/>
    </row>
    <row r="31" ht="12.75">
      <c r="A31" s="283" t="s">
        <v>30</v>
      </c>
    </row>
    <row r="32" ht="12.75">
      <c r="A32" s="283" t="s">
        <v>32</v>
      </c>
    </row>
    <row r="33" ht="12.75">
      <c r="A33" s="283" t="s">
        <v>33</v>
      </c>
    </row>
  </sheetData>
  <mergeCells count="18">
    <mergeCell ref="A26:B26"/>
    <mergeCell ref="I28:J28"/>
    <mergeCell ref="I30:J30"/>
    <mergeCell ref="E6:G6"/>
    <mergeCell ref="H6:H8"/>
    <mergeCell ref="I6:I8"/>
    <mergeCell ref="E7:E8"/>
    <mergeCell ref="F7:G7"/>
    <mergeCell ref="A1:K1"/>
    <mergeCell ref="A2:K2"/>
    <mergeCell ref="A5:A8"/>
    <mergeCell ref="B5:B8"/>
    <mergeCell ref="C5:C8"/>
    <mergeCell ref="D5:G5"/>
    <mergeCell ref="H5:I5"/>
    <mergeCell ref="J5:J8"/>
    <mergeCell ref="K5:K8"/>
    <mergeCell ref="D6:D8"/>
  </mergeCells>
  <printOptions horizontalCentered="1"/>
  <pageMargins left="0.5118055555555556" right="0.5118055555555556" top="0.6298611111111111" bottom="0.19652777777777777" header="0.19652777777777777" footer="0.4"/>
  <pageSetup fitToHeight="0" horizontalDpi="300" verticalDpi="300" orientation="landscape" paperSize="9" scale="85" r:id="rId1"/>
  <headerFooter alignWithMargins="0">
    <oddHeader>&amp;R&amp;9Załącznik nr &amp;A
 do uchwały Rady Gminy Nr XXVIII/254/09
z dnia 17 września 2009r.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F8" sqref="F8"/>
    </sheetView>
  </sheetViews>
  <sheetFormatPr defaultColWidth="9.00390625" defaultRowHeight="12.75"/>
  <cols>
    <col min="1" max="1" width="4.00390625" style="68" customWidth="1"/>
    <col min="2" max="2" width="8.125" style="68" customWidth="1"/>
    <col min="3" max="4" width="9.875" style="68" customWidth="1"/>
    <col min="5" max="5" width="41.625" style="68" customWidth="1"/>
    <col min="6" max="6" width="22.375" style="68" customWidth="1"/>
    <col min="7" max="16384" width="9.125" style="68" customWidth="1"/>
  </cols>
  <sheetData>
    <row r="1" spans="1:6" ht="19.5" customHeight="1">
      <c r="A1" s="472" t="s">
        <v>34</v>
      </c>
      <c r="B1" s="472"/>
      <c r="C1" s="472"/>
      <c r="D1" s="472"/>
      <c r="E1" s="472"/>
      <c r="F1" s="472"/>
    </row>
    <row r="2" spans="5:6" ht="19.5" customHeight="1">
      <c r="E2" s="69"/>
      <c r="F2" s="69"/>
    </row>
    <row r="3" ht="19.5" customHeight="1">
      <c r="F3" s="284" t="s">
        <v>35</v>
      </c>
    </row>
    <row r="4" spans="1:6" ht="19.5" customHeight="1">
      <c r="A4" s="153" t="s">
        <v>36</v>
      </c>
      <c r="B4" s="153" t="s">
        <v>37</v>
      </c>
      <c r="C4" s="153" t="s">
        <v>38</v>
      </c>
      <c r="D4" s="153" t="s">
        <v>39</v>
      </c>
      <c r="E4" s="153" t="s">
        <v>40</v>
      </c>
      <c r="F4" s="153" t="s">
        <v>41</v>
      </c>
    </row>
    <row r="5" spans="1:6" ht="7.5" customHeight="1">
      <c r="A5" s="156">
        <v>1</v>
      </c>
      <c r="B5" s="156">
        <v>2</v>
      </c>
      <c r="C5" s="156">
        <v>3</v>
      </c>
      <c r="D5" s="156">
        <v>4</v>
      </c>
      <c r="E5" s="156">
        <v>5</v>
      </c>
      <c r="F5" s="156">
        <v>6</v>
      </c>
    </row>
    <row r="6" spans="1:6" ht="30" customHeight="1">
      <c r="A6" s="285">
        <v>1</v>
      </c>
      <c r="B6" s="286">
        <v>921</v>
      </c>
      <c r="C6" s="286">
        <v>92109</v>
      </c>
      <c r="D6" s="286">
        <v>2480</v>
      </c>
      <c r="E6" s="285" t="s">
        <v>42</v>
      </c>
      <c r="F6" s="287">
        <v>163905</v>
      </c>
    </row>
    <row r="7" spans="1:6" ht="30" customHeight="1">
      <c r="A7" s="288">
        <v>2</v>
      </c>
      <c r="B7" s="289">
        <v>921</v>
      </c>
      <c r="C7" s="289">
        <v>92116</v>
      </c>
      <c r="D7" s="289">
        <v>2480</v>
      </c>
      <c r="E7" s="288" t="s">
        <v>43</v>
      </c>
      <c r="F7" s="290">
        <v>360489</v>
      </c>
    </row>
    <row r="8" spans="1:6" ht="30" customHeight="1">
      <c r="A8" s="288"/>
      <c r="B8" s="288"/>
      <c r="C8" s="288"/>
      <c r="D8" s="288"/>
      <c r="E8" s="288"/>
      <c r="F8" s="290"/>
    </row>
    <row r="9" spans="1:6" ht="30" customHeight="1">
      <c r="A9" s="291"/>
      <c r="B9" s="291"/>
      <c r="C9" s="291"/>
      <c r="D9" s="291"/>
      <c r="E9" s="291"/>
      <c r="F9" s="292"/>
    </row>
    <row r="10" spans="1:6" ht="30" customHeight="1">
      <c r="A10" s="510" t="s">
        <v>44</v>
      </c>
      <c r="B10" s="510"/>
      <c r="C10" s="510"/>
      <c r="D10" s="510"/>
      <c r="E10" s="510"/>
      <c r="F10" s="270">
        <f>F6+F7+F8+F9</f>
        <v>524394</v>
      </c>
    </row>
    <row r="13" spans="1:7" ht="27.75" customHeight="1">
      <c r="A13" s="511" t="s">
        <v>45</v>
      </c>
      <c r="B13" s="511"/>
      <c r="C13" s="511"/>
      <c r="D13" s="511"/>
      <c r="E13" s="511"/>
      <c r="F13" s="511"/>
      <c r="G13" s="293"/>
    </row>
    <row r="14" ht="12.75">
      <c r="A14" s="167" t="s">
        <v>46</v>
      </c>
    </row>
    <row r="16" spans="5:6" ht="12.75">
      <c r="E16" s="469" t="s">
        <v>47</v>
      </c>
      <c r="F16" s="469"/>
    </row>
    <row r="18" spans="5:6" ht="12.75">
      <c r="E18" s="469" t="s">
        <v>48</v>
      </c>
      <c r="F18" s="469"/>
    </row>
  </sheetData>
  <mergeCells count="5">
    <mergeCell ref="E18:F18"/>
    <mergeCell ref="A1:F1"/>
    <mergeCell ref="A10:E10"/>
    <mergeCell ref="A13:F13"/>
    <mergeCell ref="E16:F16"/>
  </mergeCells>
  <printOptions horizontalCentered="1"/>
  <pageMargins left="0.5513888888888889" right="0.5118055555555556" top="1.8298611111111112" bottom="0.9840277777777778" header="0.5118055555555556" footer="0.5118055555555556"/>
  <pageSetup fitToHeight="0" horizontalDpi="300" verticalDpi="300" orientation="portrait" paperSize="9" scale="95" r:id="rId1"/>
  <headerFooter alignWithMargins="0">
    <oddHeader>&amp;R&amp;9Załącznik nr &amp;A  
do uchwały Rady Gminy Nr XXXI/267/09
z dnia 26 listopada 2009r.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8"/>
  <sheetViews>
    <sheetView zoomScale="75" zoomScaleNormal="75" workbookViewId="0" topLeftCell="A1">
      <selection activeCell="C10" sqref="C10"/>
    </sheetView>
  </sheetViews>
  <sheetFormatPr defaultColWidth="9.00390625" defaultRowHeight="12.75"/>
  <cols>
    <col min="1" max="1" width="5.25390625" style="1" customWidth="1"/>
    <col min="2" max="2" width="9.00390625" style="0" customWidth="1"/>
    <col min="3" max="4" width="11.00390625" style="1" customWidth="1"/>
    <col min="5" max="5" width="85.375" style="1" customWidth="1"/>
    <col min="6" max="6" width="19.625" style="1" customWidth="1"/>
  </cols>
  <sheetData>
    <row r="1" spans="1:6" ht="48.75" customHeight="1">
      <c r="A1" s="500" t="s">
        <v>49</v>
      </c>
      <c r="B1" s="500"/>
      <c r="C1" s="500"/>
      <c r="D1" s="500"/>
      <c r="E1" s="500"/>
      <c r="F1" s="500"/>
    </row>
    <row r="2" spans="5:6" ht="19.5" customHeight="1">
      <c r="E2" s="69"/>
      <c r="F2" s="69"/>
    </row>
    <row r="3" spans="5:6" ht="19.5" customHeight="1">
      <c r="E3" s="68"/>
      <c r="F3" s="151" t="s">
        <v>50</v>
      </c>
    </row>
    <row r="4" spans="1:6" ht="40.5" customHeight="1">
      <c r="A4" s="153" t="s">
        <v>51</v>
      </c>
      <c r="B4" s="153" t="s">
        <v>52</v>
      </c>
      <c r="C4" s="153" t="s">
        <v>53</v>
      </c>
      <c r="D4" s="153" t="s">
        <v>54</v>
      </c>
      <c r="E4" s="153" t="s">
        <v>55</v>
      </c>
      <c r="F4" s="153" t="s">
        <v>56</v>
      </c>
    </row>
    <row r="5" spans="1:6" s="294" customFormat="1" ht="7.5" customHeight="1">
      <c r="A5" s="156">
        <v>1</v>
      </c>
      <c r="B5" s="156">
        <v>2</v>
      </c>
      <c r="C5" s="156">
        <v>3</v>
      </c>
      <c r="D5" s="156">
        <v>4</v>
      </c>
      <c r="E5" s="156">
        <v>5</v>
      </c>
      <c r="F5" s="156">
        <v>6</v>
      </c>
    </row>
    <row r="6" spans="1:6" ht="51.75" customHeight="1">
      <c r="A6" s="295">
        <v>1</v>
      </c>
      <c r="B6" s="296">
        <v>851</v>
      </c>
      <c r="C6" s="296">
        <v>85154</v>
      </c>
      <c r="D6" s="296">
        <v>2830</v>
      </c>
      <c r="E6" s="297" t="s">
        <v>57</v>
      </c>
      <c r="F6" s="298">
        <v>30000</v>
      </c>
    </row>
    <row r="7" spans="1:6" ht="41.25" customHeight="1">
      <c r="A7" s="299">
        <v>2</v>
      </c>
      <c r="B7" s="300">
        <v>921</v>
      </c>
      <c r="C7" s="300">
        <v>92120</v>
      </c>
      <c r="D7" s="300">
        <v>2820</v>
      </c>
      <c r="E7" s="301" t="s">
        <v>58</v>
      </c>
      <c r="F7" s="302">
        <v>15000</v>
      </c>
    </row>
    <row r="8" spans="1:6" ht="41.25" customHeight="1">
      <c r="A8" s="299">
        <v>3</v>
      </c>
      <c r="B8" s="300">
        <v>921</v>
      </c>
      <c r="C8" s="300">
        <v>92120</v>
      </c>
      <c r="D8" s="300">
        <v>2830</v>
      </c>
      <c r="E8" s="301" t="s">
        <v>58</v>
      </c>
      <c r="F8" s="302">
        <v>41000</v>
      </c>
    </row>
    <row r="9" spans="1:6" ht="49.5" customHeight="1">
      <c r="A9" s="299">
        <v>4</v>
      </c>
      <c r="B9" s="300">
        <v>926</v>
      </c>
      <c r="C9" s="300">
        <v>92695</v>
      </c>
      <c r="D9" s="300">
        <v>2830</v>
      </c>
      <c r="E9" s="301" t="s">
        <v>59</v>
      </c>
      <c r="F9" s="302">
        <v>60000</v>
      </c>
    </row>
    <row r="10" spans="1:6" ht="30" customHeight="1">
      <c r="A10" s="291"/>
      <c r="B10" s="303"/>
      <c r="C10" s="303"/>
      <c r="D10" s="303"/>
      <c r="E10" s="304"/>
      <c r="F10" s="292"/>
    </row>
    <row r="11" spans="1:6" ht="30" customHeight="1">
      <c r="A11" s="506" t="s">
        <v>60</v>
      </c>
      <c r="B11" s="506"/>
      <c r="C11" s="506"/>
      <c r="D11" s="506"/>
      <c r="E11" s="506"/>
      <c r="F11" s="270">
        <f>F6+F7+F9+F10+F8</f>
        <v>146000</v>
      </c>
    </row>
    <row r="14" ht="12.75">
      <c r="A14" s="305" t="s">
        <v>61</v>
      </c>
    </row>
    <row r="16" spans="5:6" ht="12.75">
      <c r="E16" s="469" t="s">
        <v>62</v>
      </c>
      <c r="F16" s="469"/>
    </row>
    <row r="17" ht="12.75">
      <c r="E17" s="68"/>
    </row>
    <row r="18" spans="5:6" ht="12.75">
      <c r="E18" s="469" t="s">
        <v>63</v>
      </c>
      <c r="F18" s="469"/>
    </row>
  </sheetData>
  <mergeCells count="4">
    <mergeCell ref="A1:F1"/>
    <mergeCell ref="A11:E11"/>
    <mergeCell ref="E16:F16"/>
    <mergeCell ref="E18:F18"/>
  </mergeCells>
  <printOptions horizontalCentered="1"/>
  <pageMargins left="0.39375" right="0.39375" top="1.6534722222222222" bottom="0.9840277777777778" header="0.5118055555555556" footer="0.5118055555555556"/>
  <pageSetup fitToHeight="0" horizontalDpi="300" verticalDpi="300" orientation="landscape" paperSize="9" scale="88" r:id="rId1"/>
  <headerFooter alignWithMargins="0">
    <oddHeader>&amp;R&amp;9Załącznik nr &amp;A
 do uchwały Rady Gminy Nr XXVI/235/09
z dnia 18 czerwiec 2009r.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4">
      <selection activeCell="B21" sqref="B21"/>
    </sheetView>
  </sheetViews>
  <sheetFormatPr defaultColWidth="9.00390625" defaultRowHeight="12.75"/>
  <cols>
    <col min="1" max="1" width="5.25390625" style="68" customWidth="1"/>
    <col min="2" max="2" width="66.125" style="68" customWidth="1"/>
    <col min="3" max="3" width="23.375" style="68" customWidth="1"/>
    <col min="4" max="16384" width="9.125" style="68" customWidth="1"/>
  </cols>
  <sheetData>
    <row r="1" spans="1:10" ht="19.5" customHeight="1">
      <c r="A1" s="470" t="s">
        <v>64</v>
      </c>
      <c r="B1" s="470"/>
      <c r="C1" s="470"/>
      <c r="D1" s="69"/>
      <c r="E1" s="69"/>
      <c r="F1" s="69"/>
      <c r="G1" s="69"/>
      <c r="H1" s="69"/>
      <c r="I1" s="69"/>
      <c r="J1" s="69"/>
    </row>
    <row r="2" spans="1:7" ht="19.5" customHeight="1">
      <c r="A2" s="470" t="s">
        <v>65</v>
      </c>
      <c r="B2" s="470"/>
      <c r="C2" s="470"/>
      <c r="D2" s="69"/>
      <c r="E2" s="69"/>
      <c r="F2" s="69"/>
      <c r="G2" s="69"/>
    </row>
    <row r="4" ht="12.75">
      <c r="C4" s="151" t="s">
        <v>66</v>
      </c>
    </row>
    <row r="5" spans="1:10" ht="19.5" customHeight="1">
      <c r="A5" s="153" t="s">
        <v>67</v>
      </c>
      <c r="B5" s="153" t="s">
        <v>68</v>
      </c>
      <c r="C5" s="153" t="s">
        <v>69</v>
      </c>
      <c r="D5" s="306"/>
      <c r="E5" s="306"/>
      <c r="F5" s="306"/>
      <c r="G5" s="306"/>
      <c r="H5" s="306"/>
      <c r="I5" s="307"/>
      <c r="J5" s="307"/>
    </row>
    <row r="6" spans="1:10" ht="19.5" customHeight="1">
      <c r="A6" s="27" t="s">
        <v>70</v>
      </c>
      <c r="B6" s="308" t="s">
        <v>71</v>
      </c>
      <c r="C6" s="309">
        <v>1000</v>
      </c>
      <c r="D6" s="306"/>
      <c r="E6" s="306"/>
      <c r="F6" s="306"/>
      <c r="G6" s="306"/>
      <c r="H6" s="306"/>
      <c r="I6" s="307"/>
      <c r="J6" s="307"/>
    </row>
    <row r="7" spans="1:10" ht="19.5" customHeight="1">
      <c r="A7" s="27" t="s">
        <v>72</v>
      </c>
      <c r="B7" s="308" t="s">
        <v>78</v>
      </c>
      <c r="C7" s="309">
        <v>31000</v>
      </c>
      <c r="D7" s="306"/>
      <c r="E7" s="306"/>
      <c r="F7" s="306"/>
      <c r="G7" s="306"/>
      <c r="H7" s="306"/>
      <c r="I7" s="307"/>
      <c r="J7" s="307"/>
    </row>
    <row r="8" spans="1:10" ht="19.5" customHeight="1">
      <c r="A8" s="310" t="s">
        <v>79</v>
      </c>
      <c r="B8" s="311" t="s">
        <v>80</v>
      </c>
      <c r="C8" s="312">
        <v>31000</v>
      </c>
      <c r="D8" s="306"/>
      <c r="E8" s="306"/>
      <c r="F8" s="306"/>
      <c r="G8" s="306"/>
      <c r="H8" s="306"/>
      <c r="I8" s="307"/>
      <c r="J8" s="307"/>
    </row>
    <row r="9" spans="1:10" ht="19.5" customHeight="1">
      <c r="A9" s="289" t="s">
        <v>81</v>
      </c>
      <c r="B9" s="313"/>
      <c r="C9" s="314"/>
      <c r="D9" s="306"/>
      <c r="E9" s="306"/>
      <c r="F9" s="306"/>
      <c r="G9" s="306"/>
      <c r="H9" s="306"/>
      <c r="I9" s="307"/>
      <c r="J9" s="307"/>
    </row>
    <row r="10" spans="1:10" ht="19.5" customHeight="1">
      <c r="A10" s="303" t="s">
        <v>82</v>
      </c>
      <c r="B10" s="315"/>
      <c r="C10" s="316"/>
      <c r="D10" s="306"/>
      <c r="E10" s="306"/>
      <c r="F10" s="306"/>
      <c r="G10" s="306"/>
      <c r="H10" s="306"/>
      <c r="I10" s="307"/>
      <c r="J10" s="307"/>
    </row>
    <row r="11" spans="1:10" ht="19.5" customHeight="1">
      <c r="A11" s="27" t="s">
        <v>83</v>
      </c>
      <c r="B11" s="308" t="s">
        <v>84</v>
      </c>
      <c r="C11" s="309">
        <f>C12+C15</f>
        <v>24000</v>
      </c>
      <c r="D11" s="306"/>
      <c r="E11" s="306"/>
      <c r="F11" s="306"/>
      <c r="G11" s="306"/>
      <c r="H11" s="306"/>
      <c r="I11" s="307"/>
      <c r="J11" s="307"/>
    </row>
    <row r="12" spans="1:10" ht="19.5" customHeight="1">
      <c r="A12" s="286" t="s">
        <v>85</v>
      </c>
      <c r="B12" s="317" t="s">
        <v>86</v>
      </c>
      <c r="C12" s="318">
        <f>C13+C14</f>
        <v>24000</v>
      </c>
      <c r="D12" s="306"/>
      <c r="E12" s="306"/>
      <c r="F12" s="306"/>
      <c r="G12" s="306"/>
      <c r="H12" s="306"/>
      <c r="I12" s="307"/>
      <c r="J12" s="307"/>
    </row>
    <row r="13" spans="1:10" ht="15" customHeight="1">
      <c r="A13" s="289"/>
      <c r="B13" s="319" t="s">
        <v>87</v>
      </c>
      <c r="C13" s="314">
        <v>12000</v>
      </c>
      <c r="D13" s="306"/>
      <c r="E13" s="306"/>
      <c r="F13" s="306"/>
      <c r="G13" s="306"/>
      <c r="H13" s="306"/>
      <c r="I13" s="307"/>
      <c r="J13" s="307"/>
    </row>
    <row r="14" spans="1:10" ht="15" customHeight="1">
      <c r="A14" s="289"/>
      <c r="B14" s="319" t="s">
        <v>88</v>
      </c>
      <c r="C14" s="314">
        <v>12000</v>
      </c>
      <c r="D14" s="306"/>
      <c r="E14" s="306"/>
      <c r="F14" s="306"/>
      <c r="G14" s="306"/>
      <c r="H14" s="306"/>
      <c r="I14" s="307"/>
      <c r="J14" s="307"/>
    </row>
    <row r="15" spans="1:10" ht="19.5" customHeight="1">
      <c r="A15" s="289" t="s">
        <v>89</v>
      </c>
      <c r="B15" s="319" t="s">
        <v>90</v>
      </c>
      <c r="C15" s="314"/>
      <c r="D15" s="306"/>
      <c r="E15" s="306"/>
      <c r="F15" s="306"/>
      <c r="G15" s="306"/>
      <c r="H15" s="306"/>
      <c r="I15" s="307"/>
      <c r="J15" s="307"/>
    </row>
    <row r="16" spans="1:10" ht="15">
      <c r="A16" s="289"/>
      <c r="B16" s="320"/>
      <c r="C16" s="314"/>
      <c r="D16" s="306"/>
      <c r="E16" s="306"/>
      <c r="F16" s="306"/>
      <c r="G16" s="306"/>
      <c r="H16" s="306"/>
      <c r="I16" s="307"/>
      <c r="J16" s="307"/>
    </row>
    <row r="17" spans="1:10" ht="15" customHeight="1">
      <c r="A17" s="303"/>
      <c r="B17" s="321"/>
      <c r="C17" s="316"/>
      <c r="D17" s="306"/>
      <c r="E17" s="306"/>
      <c r="F17" s="306"/>
      <c r="G17" s="306"/>
      <c r="H17" s="306"/>
      <c r="I17" s="307"/>
      <c r="J17" s="307"/>
    </row>
    <row r="18" spans="1:10" ht="19.5" customHeight="1">
      <c r="A18" s="27" t="s">
        <v>91</v>
      </c>
      <c r="B18" s="308" t="s">
        <v>92</v>
      </c>
      <c r="C18" s="309">
        <f>C7-C11+C6</f>
        <v>8000</v>
      </c>
      <c r="D18" s="306"/>
      <c r="E18" s="306"/>
      <c r="F18" s="306"/>
      <c r="G18" s="306"/>
      <c r="H18" s="306"/>
      <c r="I18" s="307"/>
      <c r="J18" s="307"/>
    </row>
    <row r="19" spans="1:10" ht="15">
      <c r="A19" s="306"/>
      <c r="B19" s="306"/>
      <c r="C19" s="306"/>
      <c r="D19" s="306"/>
      <c r="E19" s="306"/>
      <c r="F19" s="306"/>
      <c r="G19" s="306"/>
      <c r="H19" s="306"/>
      <c r="I19" s="307"/>
      <c r="J19" s="307"/>
    </row>
    <row r="20" spans="1:10" ht="15">
      <c r="A20" s="306"/>
      <c r="B20" s="306"/>
      <c r="C20" s="306"/>
      <c r="D20" s="306"/>
      <c r="E20" s="306"/>
      <c r="F20" s="306"/>
      <c r="G20" s="306"/>
      <c r="H20" s="306"/>
      <c r="I20" s="307"/>
      <c r="J20" s="307"/>
    </row>
    <row r="21" spans="1:10" ht="15">
      <c r="A21" s="306"/>
      <c r="C21" s="322" t="s">
        <v>93</v>
      </c>
      <c r="D21" s="306"/>
      <c r="E21" s="306"/>
      <c r="F21" s="306"/>
      <c r="G21" s="306"/>
      <c r="H21" s="306"/>
      <c r="I21" s="307"/>
      <c r="J21" s="307"/>
    </row>
    <row r="22" spans="1:10" ht="15">
      <c r="A22" s="306"/>
      <c r="B22" s="306"/>
      <c r="C22" s="322"/>
      <c r="D22" s="306"/>
      <c r="E22" s="306"/>
      <c r="F22" s="306"/>
      <c r="G22" s="306"/>
      <c r="H22" s="306"/>
      <c r="I22" s="307"/>
      <c r="J22" s="307"/>
    </row>
    <row r="23" spans="1:10" ht="15">
      <c r="A23" s="306"/>
      <c r="C23" s="322" t="s">
        <v>94</v>
      </c>
      <c r="D23" s="306"/>
      <c r="E23" s="306"/>
      <c r="F23" s="306"/>
      <c r="G23" s="306"/>
      <c r="H23" s="306"/>
      <c r="I23" s="307"/>
      <c r="J23" s="307"/>
    </row>
  </sheetData>
  <mergeCells count="2">
    <mergeCell ref="A1:C1"/>
    <mergeCell ref="A2:C2"/>
  </mergeCells>
  <printOptions horizontalCentered="1"/>
  <pageMargins left="0.5902777777777778" right="0.3541666666666667" top="1.8895833333333334" bottom="0.5902777777777778" header="0.5118055555555556" footer="0.5118055555555556"/>
  <pageSetup fitToHeight="0" horizontalDpi="300" verticalDpi="300" orientation="portrait" paperSize="9"/>
  <headerFooter alignWithMargins="0">
    <oddHeader>&amp;RZałącznik nr &amp;A
 do uchwały Rady Gminy Nr XXII/198/08
z dnia 29 grudnia 2008r.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zoomScale="75" zoomScaleNormal="75" workbookViewId="0" topLeftCell="A4">
      <selection activeCell="I21" sqref="I21"/>
    </sheetView>
  </sheetViews>
  <sheetFormatPr defaultColWidth="9.00390625" defaultRowHeight="12.75"/>
  <cols>
    <col min="1" max="1" width="4.75390625" style="1" customWidth="1"/>
    <col min="2" max="2" width="37.75390625" style="1" customWidth="1"/>
    <col min="3" max="3" width="15.125" style="1" customWidth="1"/>
    <col min="4" max="4" width="12.125" style="1" customWidth="1"/>
    <col min="5" max="5" width="12.875" style="1" customWidth="1"/>
    <col min="6" max="6" width="13.00390625" style="1" customWidth="1"/>
    <col min="7" max="7" width="12.125" style="1" customWidth="1"/>
    <col min="8" max="8" width="12.00390625" style="1" customWidth="1"/>
    <col min="9" max="9" width="10.625" style="1" customWidth="1"/>
    <col min="10" max="10" width="10.25390625" style="2" customWidth="1"/>
  </cols>
  <sheetData>
    <row r="1" spans="1:10" ht="18">
      <c r="A1" s="470" t="s">
        <v>95</v>
      </c>
      <c r="B1" s="470"/>
      <c r="C1" s="470"/>
      <c r="D1" s="470"/>
      <c r="E1" s="470"/>
      <c r="F1" s="470"/>
      <c r="G1" s="470"/>
      <c r="H1" s="470"/>
      <c r="I1" s="470"/>
      <c r="J1" s="470"/>
    </row>
    <row r="2" spans="1:6" ht="18">
      <c r="A2" s="69"/>
      <c r="B2" s="69"/>
      <c r="C2" s="69"/>
      <c r="D2" s="69"/>
      <c r="E2" s="69"/>
      <c r="F2" s="69"/>
    </row>
    <row r="3" spans="2:10" ht="12.75">
      <c r="B3" s="68"/>
      <c r="C3" s="68"/>
      <c r="D3" s="68"/>
      <c r="E3" s="68"/>
      <c r="J3" s="323" t="s">
        <v>96</v>
      </c>
    </row>
    <row r="4" spans="1:10" ht="15.75" customHeight="1">
      <c r="A4" s="512" t="s">
        <v>97</v>
      </c>
      <c r="B4" s="512" t="s">
        <v>98</v>
      </c>
      <c r="C4" s="513" t="s">
        <v>583</v>
      </c>
      <c r="D4" s="512" t="s">
        <v>99</v>
      </c>
      <c r="E4" s="512"/>
      <c r="F4" s="512"/>
      <c r="G4" s="512"/>
      <c r="H4" s="512"/>
      <c r="I4" s="512"/>
      <c r="J4" s="512"/>
    </row>
    <row r="5" spans="1:10" ht="15.75" customHeight="1">
      <c r="A5" s="512"/>
      <c r="B5" s="512"/>
      <c r="C5" s="513"/>
      <c r="D5" s="512">
        <v>2009</v>
      </c>
      <c r="E5" s="512">
        <v>2010</v>
      </c>
      <c r="F5" s="512">
        <v>2011</v>
      </c>
      <c r="G5" s="514">
        <v>2012</v>
      </c>
      <c r="H5" s="514">
        <v>2013</v>
      </c>
      <c r="I5" s="518">
        <v>2014</v>
      </c>
      <c r="J5" s="519">
        <v>2015</v>
      </c>
    </row>
    <row r="6" spans="1:10" ht="15.75" customHeight="1">
      <c r="A6" s="512"/>
      <c r="B6" s="512"/>
      <c r="C6" s="513"/>
      <c r="D6" s="512"/>
      <c r="E6" s="512"/>
      <c r="F6" s="512"/>
      <c r="G6" s="514"/>
      <c r="H6" s="514"/>
      <c r="I6" s="518"/>
      <c r="J6" s="519"/>
    </row>
    <row r="7" spans="1:10" ht="15.75" customHeight="1">
      <c r="A7" s="512"/>
      <c r="B7" s="512"/>
      <c r="C7" s="513"/>
      <c r="D7" s="512"/>
      <c r="E7" s="512"/>
      <c r="F7" s="512"/>
      <c r="G7" s="514"/>
      <c r="H7" s="514"/>
      <c r="I7" s="518"/>
      <c r="J7" s="519"/>
    </row>
    <row r="8" spans="1:10" ht="15.75" customHeight="1">
      <c r="A8" s="512"/>
      <c r="B8" s="512"/>
      <c r="C8" s="513"/>
      <c r="D8" s="512"/>
      <c r="E8" s="512"/>
      <c r="F8" s="512"/>
      <c r="G8" s="514"/>
      <c r="H8" s="514"/>
      <c r="I8" s="518"/>
      <c r="J8" s="519"/>
    </row>
    <row r="9" spans="1:10" ht="7.5" customHeight="1">
      <c r="A9" s="326">
        <v>1</v>
      </c>
      <c r="B9" s="326">
        <v>2</v>
      </c>
      <c r="C9" s="326">
        <v>3</v>
      </c>
      <c r="D9" s="326">
        <v>4</v>
      </c>
      <c r="E9" s="326">
        <v>5</v>
      </c>
      <c r="F9" s="327">
        <v>6</v>
      </c>
      <c r="G9" s="328">
        <v>7</v>
      </c>
      <c r="H9" s="328">
        <v>8</v>
      </c>
      <c r="I9" s="328">
        <v>9</v>
      </c>
      <c r="J9" s="329">
        <v>10</v>
      </c>
    </row>
    <row r="10" spans="1:10" ht="19.5" customHeight="1">
      <c r="A10" s="330" t="s">
        <v>100</v>
      </c>
      <c r="B10" s="331" t="s">
        <v>101</v>
      </c>
      <c r="C10" s="332"/>
      <c r="D10" s="332"/>
      <c r="E10" s="332"/>
      <c r="F10" s="332"/>
      <c r="G10" s="333"/>
      <c r="H10" s="333"/>
      <c r="I10" s="333"/>
      <c r="J10" s="334"/>
    </row>
    <row r="11" spans="1:10" ht="19.5" customHeight="1">
      <c r="A11" s="335" t="s">
        <v>102</v>
      </c>
      <c r="B11" s="336" t="s">
        <v>103</v>
      </c>
      <c r="C11" s="337">
        <v>4180630</v>
      </c>
      <c r="D11" s="337">
        <v>5841305</v>
      </c>
      <c r="E11" s="337">
        <v>5220769</v>
      </c>
      <c r="F11" s="337">
        <v>4685501</v>
      </c>
      <c r="G11" s="337">
        <v>4150233</v>
      </c>
      <c r="H11" s="337">
        <v>3214965</v>
      </c>
      <c r="I11" s="337">
        <v>1441663</v>
      </c>
      <c r="J11" s="338"/>
    </row>
    <row r="12" spans="1:10" ht="19.5" customHeight="1">
      <c r="A12" s="335" t="s">
        <v>104</v>
      </c>
      <c r="B12" s="336" t="s">
        <v>105</v>
      </c>
      <c r="C12" s="337">
        <v>761261</v>
      </c>
      <c r="D12" s="337">
        <v>304833</v>
      </c>
      <c r="E12" s="337"/>
      <c r="F12" s="337"/>
      <c r="G12" s="337"/>
      <c r="H12" s="337"/>
      <c r="I12" s="337"/>
      <c r="J12" s="338"/>
    </row>
    <row r="13" spans="1:10" ht="19.5" customHeight="1">
      <c r="A13" s="335" t="s">
        <v>106</v>
      </c>
      <c r="B13" s="336" t="s">
        <v>107</v>
      </c>
      <c r="C13" s="337"/>
      <c r="D13" s="337"/>
      <c r="E13" s="337"/>
      <c r="F13" s="337"/>
      <c r="G13" s="337"/>
      <c r="H13" s="337"/>
      <c r="I13" s="337"/>
      <c r="J13" s="338"/>
    </row>
    <row r="14" spans="1:10" ht="19.5" customHeight="1">
      <c r="A14" s="339" t="s">
        <v>108</v>
      </c>
      <c r="B14" s="336" t="s">
        <v>109</v>
      </c>
      <c r="C14" s="337"/>
      <c r="D14" s="337"/>
      <c r="E14" s="337"/>
      <c r="F14" s="337"/>
      <c r="G14" s="337"/>
      <c r="H14" s="337"/>
      <c r="I14" s="337"/>
      <c r="J14" s="338"/>
    </row>
    <row r="15" spans="1:10" ht="19.5" customHeight="1">
      <c r="A15" s="339"/>
      <c r="B15" s="336" t="s">
        <v>110</v>
      </c>
      <c r="C15" s="337"/>
      <c r="D15" s="337"/>
      <c r="E15" s="337"/>
      <c r="F15" s="337"/>
      <c r="G15" s="337"/>
      <c r="H15" s="337"/>
      <c r="I15" s="337"/>
      <c r="J15" s="338"/>
    </row>
    <row r="16" spans="1:10" ht="19.5" customHeight="1">
      <c r="A16" s="339"/>
      <c r="B16" s="336" t="s">
        <v>111</v>
      </c>
      <c r="C16" s="337"/>
      <c r="D16" s="337"/>
      <c r="E16" s="337"/>
      <c r="F16" s="337"/>
      <c r="G16" s="337"/>
      <c r="H16" s="337"/>
      <c r="I16" s="337"/>
      <c r="J16" s="338"/>
    </row>
    <row r="17" spans="1:10" ht="19.5" customHeight="1">
      <c r="A17" s="339"/>
      <c r="B17" s="340" t="s">
        <v>112</v>
      </c>
      <c r="C17" s="337"/>
      <c r="D17" s="337"/>
      <c r="E17" s="337"/>
      <c r="F17" s="337"/>
      <c r="G17" s="337"/>
      <c r="H17" s="337"/>
      <c r="I17" s="337"/>
      <c r="J17" s="338"/>
    </row>
    <row r="18" spans="1:10" ht="19.5" customHeight="1">
      <c r="A18" s="339"/>
      <c r="B18" s="340" t="s">
        <v>113</v>
      </c>
      <c r="C18" s="337"/>
      <c r="D18" s="337"/>
      <c r="E18" s="337"/>
      <c r="F18" s="337"/>
      <c r="G18" s="337"/>
      <c r="H18" s="337"/>
      <c r="I18" s="337"/>
      <c r="J18" s="338"/>
    </row>
    <row r="19" spans="1:10" ht="19.5" customHeight="1">
      <c r="A19" s="339"/>
      <c r="B19" s="340" t="s">
        <v>114</v>
      </c>
      <c r="C19" s="337"/>
      <c r="D19" s="337"/>
      <c r="E19" s="337"/>
      <c r="F19" s="337"/>
      <c r="G19" s="337"/>
      <c r="H19" s="337"/>
      <c r="I19" s="337"/>
      <c r="J19" s="338"/>
    </row>
    <row r="20" spans="1:10" ht="19.5" customHeight="1">
      <c r="A20" s="341"/>
      <c r="B20" s="340" t="s">
        <v>115</v>
      </c>
      <c r="C20" s="337"/>
      <c r="D20" s="337"/>
      <c r="E20" s="337"/>
      <c r="F20" s="337"/>
      <c r="G20" s="337"/>
      <c r="H20" s="337"/>
      <c r="I20" s="337"/>
      <c r="J20" s="338"/>
    </row>
    <row r="21" spans="1:10" s="16" customFormat="1" ht="19.5" customHeight="1">
      <c r="A21" s="342" t="s">
        <v>116</v>
      </c>
      <c r="B21" s="343" t="s">
        <v>117</v>
      </c>
      <c r="C21" s="344">
        <v>26840777</v>
      </c>
      <c r="D21" s="344">
        <v>30416961</v>
      </c>
      <c r="E21" s="344">
        <v>48424583</v>
      </c>
      <c r="F21" s="344">
        <v>26214136</v>
      </c>
      <c r="G21" s="345">
        <v>26897914</v>
      </c>
      <c r="H21" s="345">
        <v>27599638</v>
      </c>
      <c r="I21" s="345">
        <v>28319784</v>
      </c>
      <c r="J21" s="345">
        <v>29058839</v>
      </c>
    </row>
    <row r="22" spans="1:10" s="16" customFormat="1" ht="30.75" customHeight="1">
      <c r="A22" s="342" t="s">
        <v>118</v>
      </c>
      <c r="B22" s="346" t="s">
        <v>119</v>
      </c>
      <c r="C22" s="344">
        <f>C11+C12</f>
        <v>4941891</v>
      </c>
      <c r="D22" s="345">
        <f aca="true" t="shared" si="0" ref="D22:I22">D11+D12</f>
        <v>6146138</v>
      </c>
      <c r="E22" s="345">
        <f t="shared" si="0"/>
        <v>5220769</v>
      </c>
      <c r="F22" s="345">
        <f t="shared" si="0"/>
        <v>4685501</v>
      </c>
      <c r="G22" s="345">
        <f t="shared" si="0"/>
        <v>4150233</v>
      </c>
      <c r="H22" s="345">
        <f t="shared" si="0"/>
        <v>3214965</v>
      </c>
      <c r="I22" s="345">
        <f t="shared" si="0"/>
        <v>1441663</v>
      </c>
      <c r="J22" s="347"/>
    </row>
    <row r="23" spans="1:10" s="16" customFormat="1" ht="14.25" customHeight="1">
      <c r="A23" s="516" t="s">
        <v>120</v>
      </c>
      <c r="B23" s="517" t="s">
        <v>121</v>
      </c>
      <c r="C23" s="515">
        <f>C22/C21</f>
        <v>0.1841187756971417</v>
      </c>
      <c r="D23" s="515">
        <f aca="true" t="shared" si="1" ref="D23:J23">D22/D21</f>
        <v>0.2020628556547776</v>
      </c>
      <c r="E23" s="515">
        <f t="shared" si="1"/>
        <v>0.10781236877145643</v>
      </c>
      <c r="F23" s="515">
        <f t="shared" si="1"/>
        <v>0.17873947857751252</v>
      </c>
      <c r="G23" s="515">
        <f t="shared" si="1"/>
        <v>0.15429571973499506</v>
      </c>
      <c r="H23" s="515">
        <f t="shared" si="1"/>
        <v>0.11648576695100131</v>
      </c>
      <c r="I23" s="515">
        <f t="shared" si="1"/>
        <v>0.05090656764896229</v>
      </c>
      <c r="J23" s="515">
        <f t="shared" si="1"/>
        <v>0</v>
      </c>
    </row>
    <row r="24" spans="1:10" s="16" customFormat="1" ht="12.75">
      <c r="A24" s="516"/>
      <c r="B24" s="517"/>
      <c r="C24" s="515"/>
      <c r="D24" s="515"/>
      <c r="E24" s="515"/>
      <c r="F24" s="515"/>
      <c r="G24" s="515"/>
      <c r="H24" s="515"/>
      <c r="I24" s="515"/>
      <c r="J24" s="515"/>
    </row>
    <row r="25" spans="1:10" ht="12.75">
      <c r="A25" s="66"/>
      <c r="B25" s="322"/>
      <c r="C25" s="348"/>
      <c r="D25" s="348"/>
      <c r="E25" s="348"/>
      <c r="F25" s="348"/>
      <c r="G25" s="348"/>
      <c r="H25" s="348"/>
      <c r="I25" s="348"/>
      <c r="J25" s="349"/>
    </row>
    <row r="26" spans="1:7" ht="12.75">
      <c r="A26" s="68"/>
      <c r="B26" s="68"/>
      <c r="C26" s="68"/>
      <c r="D26" s="68"/>
      <c r="E26" s="68"/>
      <c r="F26" s="68"/>
      <c r="G26" s="66" t="s">
        <v>122</v>
      </c>
    </row>
    <row r="27" spans="1:7" ht="12.75">
      <c r="A27" s="68"/>
      <c r="B27" s="68"/>
      <c r="C27" s="68"/>
      <c r="D27" s="68"/>
      <c r="E27" s="68"/>
      <c r="F27" s="68"/>
      <c r="G27" s="68"/>
    </row>
    <row r="28" spans="1:7" ht="12.75">
      <c r="A28" s="68"/>
      <c r="B28" s="68"/>
      <c r="C28" s="68"/>
      <c r="D28" s="68"/>
      <c r="E28" s="68"/>
      <c r="F28" s="68"/>
      <c r="G28" s="66" t="s">
        <v>123</v>
      </c>
    </row>
  </sheetData>
  <mergeCells count="22">
    <mergeCell ref="I23:I24"/>
    <mergeCell ref="J23:J24"/>
    <mergeCell ref="I5:I8"/>
    <mergeCell ref="J5:J8"/>
    <mergeCell ref="A23:A24"/>
    <mergeCell ref="B23:B24"/>
    <mergeCell ref="C23:C24"/>
    <mergeCell ref="D23:D24"/>
    <mergeCell ref="E23:E24"/>
    <mergeCell ref="F23:F24"/>
    <mergeCell ref="G23:G24"/>
    <mergeCell ref="H23:H24"/>
    <mergeCell ref="A1:J1"/>
    <mergeCell ref="A4:A8"/>
    <mergeCell ref="B4:B8"/>
    <mergeCell ref="C4:C8"/>
    <mergeCell ref="D4:J4"/>
    <mergeCell ref="D5:D8"/>
    <mergeCell ref="E5:E8"/>
    <mergeCell ref="F5:F8"/>
    <mergeCell ref="G5:G8"/>
    <mergeCell ref="H5:H8"/>
  </mergeCells>
  <printOptions horizontalCentered="1" verticalCentered="1"/>
  <pageMargins left="0.19652777777777777" right="0.5902777777777778" top="0.9055555555555556" bottom="0.6298611111111111" header="0.3541666666666667" footer="0.5118055555555556"/>
  <pageSetup fitToHeight="0" horizontalDpi="300" verticalDpi="300" orientation="landscape" paperSize="9" r:id="rId1"/>
  <headerFooter alignWithMargins="0">
    <oddHeader>&amp;R&amp;9Załącznik nr &amp;A
 do uchwały Rady Gminy Nr  XXXI/267/09
z dnia 26 listopada 2009r.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="75" zoomScaleNormal="75" workbookViewId="0" topLeftCell="C1">
      <pane ySplit="4" topLeftCell="BM20" activePane="bottomLeft" state="frozen"/>
      <selection pane="topLeft" activeCell="C1" sqref="C1"/>
      <selection pane="bottomLeft" activeCell="D36" sqref="D36"/>
    </sheetView>
  </sheetViews>
  <sheetFormatPr defaultColWidth="9.00390625" defaultRowHeight="12.75"/>
  <cols>
    <col min="1" max="1" width="5.625" style="68" customWidth="1"/>
    <col min="2" max="2" width="60.625" style="68" customWidth="1"/>
    <col min="3" max="3" width="15.75390625" style="68" customWidth="1"/>
    <col min="4" max="4" width="16.25390625" style="68" customWidth="1"/>
    <col min="5" max="7" width="12.75390625" style="68" customWidth="1"/>
    <col min="8" max="8" width="11.375" style="68" customWidth="1"/>
    <col min="9" max="9" width="11.625" style="68" customWidth="1"/>
    <col min="10" max="10" width="11.125" style="65" customWidth="1"/>
    <col min="11" max="16384" width="9.125" style="68" customWidth="1"/>
  </cols>
  <sheetData>
    <row r="1" spans="1:10" ht="18" customHeight="1">
      <c r="A1" s="472" t="s">
        <v>124</v>
      </c>
      <c r="B1" s="472"/>
      <c r="C1" s="472"/>
      <c r="D1" s="472"/>
      <c r="E1" s="472"/>
      <c r="F1" s="472"/>
      <c r="G1" s="472"/>
      <c r="H1" s="472"/>
      <c r="I1" s="472"/>
      <c r="J1" s="472"/>
    </row>
    <row r="2" ht="12.75">
      <c r="J2" s="323" t="s">
        <v>125</v>
      </c>
    </row>
    <row r="3" spans="1:10" ht="24.75" customHeight="1">
      <c r="A3" s="512" t="s">
        <v>126</v>
      </c>
      <c r="B3" s="512" t="s">
        <v>127</v>
      </c>
      <c r="C3" s="494" t="s">
        <v>582</v>
      </c>
      <c r="D3" s="512" t="s">
        <v>128</v>
      </c>
      <c r="E3" s="512" t="s">
        <v>129</v>
      </c>
      <c r="F3" s="512"/>
      <c r="G3" s="512"/>
      <c r="H3" s="512"/>
      <c r="I3" s="512"/>
      <c r="J3" s="512"/>
    </row>
    <row r="4" spans="1:10" ht="18.75" customHeight="1">
      <c r="A4" s="512"/>
      <c r="B4" s="512"/>
      <c r="C4" s="494"/>
      <c r="D4" s="512"/>
      <c r="E4" s="325">
        <v>2010</v>
      </c>
      <c r="F4" s="325">
        <v>2011</v>
      </c>
      <c r="G4" s="350">
        <v>2012</v>
      </c>
      <c r="H4" s="351">
        <v>2013</v>
      </c>
      <c r="I4" s="352">
        <v>2014</v>
      </c>
      <c r="J4" s="324">
        <v>2015</v>
      </c>
    </row>
    <row r="5" spans="1:10" ht="7.5" customHeight="1">
      <c r="A5" s="353">
        <v>1</v>
      </c>
      <c r="B5" s="326">
        <v>2</v>
      </c>
      <c r="C5" s="326">
        <v>3</v>
      </c>
      <c r="D5" s="326">
        <v>4</v>
      </c>
      <c r="E5" s="326">
        <v>5</v>
      </c>
      <c r="F5" s="326">
        <v>6</v>
      </c>
      <c r="G5" s="354">
        <v>7</v>
      </c>
      <c r="H5" s="355">
        <v>8</v>
      </c>
      <c r="I5" s="356">
        <v>9</v>
      </c>
      <c r="J5" s="329">
        <v>10</v>
      </c>
    </row>
    <row r="6" spans="1:10" ht="17.25" customHeight="1">
      <c r="A6" s="357" t="s">
        <v>130</v>
      </c>
      <c r="B6" s="358" t="s">
        <v>131</v>
      </c>
      <c r="C6" s="359">
        <f>SUM(C7,C11,C12,C13)</f>
        <v>26840777</v>
      </c>
      <c r="D6" s="359">
        <f aca="true" t="shared" si="0" ref="D6:J6">SUM(D7,D11,D12,D13)</f>
        <v>30416961</v>
      </c>
      <c r="E6" s="359">
        <f t="shared" si="0"/>
        <v>48424583</v>
      </c>
      <c r="F6" s="359">
        <f t="shared" si="0"/>
        <v>26214136</v>
      </c>
      <c r="G6" s="359">
        <f t="shared" si="0"/>
        <v>26897914</v>
      </c>
      <c r="H6" s="359">
        <f t="shared" si="0"/>
        <v>27599638</v>
      </c>
      <c r="I6" s="360">
        <f t="shared" si="0"/>
        <v>28319784</v>
      </c>
      <c r="J6" s="361">
        <f t="shared" si="0"/>
        <v>29058839</v>
      </c>
    </row>
    <row r="7" spans="1:10" ht="17.25" customHeight="1">
      <c r="A7" s="362" t="s">
        <v>132</v>
      </c>
      <c r="B7" s="363" t="s">
        <v>133</v>
      </c>
      <c r="C7" s="364">
        <v>6949743</v>
      </c>
      <c r="D7" s="364">
        <v>6217692</v>
      </c>
      <c r="E7" s="364">
        <v>6365431</v>
      </c>
      <c r="F7" s="364">
        <v>6524567</v>
      </c>
      <c r="G7" s="364">
        <v>6687681</v>
      </c>
      <c r="H7" s="364">
        <v>6854873</v>
      </c>
      <c r="I7" s="365">
        <v>7026245</v>
      </c>
      <c r="J7" s="364">
        <v>7201901</v>
      </c>
    </row>
    <row r="8" spans="1:10" ht="16.5" customHeight="1">
      <c r="A8" s="362" t="s">
        <v>134</v>
      </c>
      <c r="B8" s="363" t="s">
        <v>135</v>
      </c>
      <c r="C8" s="364">
        <v>3585933</v>
      </c>
      <c r="D8" s="364">
        <v>3741874</v>
      </c>
      <c r="E8" s="364">
        <v>3835418</v>
      </c>
      <c r="F8" s="364">
        <v>3931303</v>
      </c>
      <c r="G8" s="364">
        <v>4029586</v>
      </c>
      <c r="H8" s="364">
        <v>4130326</v>
      </c>
      <c r="I8" s="365">
        <v>4233584</v>
      </c>
      <c r="J8" s="364">
        <v>4339423</v>
      </c>
    </row>
    <row r="9" spans="1:10" ht="14.25" customHeight="1">
      <c r="A9" s="362" t="s">
        <v>136</v>
      </c>
      <c r="B9" s="363" t="s">
        <v>137</v>
      </c>
      <c r="C9" s="364">
        <v>357326</v>
      </c>
      <c r="D9" s="364">
        <v>367400</v>
      </c>
      <c r="E9" s="364">
        <v>376585</v>
      </c>
      <c r="F9" s="364">
        <v>385999</v>
      </c>
      <c r="G9" s="364">
        <v>395649</v>
      </c>
      <c r="H9" s="364">
        <v>405541</v>
      </c>
      <c r="I9" s="365">
        <v>415679</v>
      </c>
      <c r="J9" s="364">
        <v>426071</v>
      </c>
    </row>
    <row r="10" spans="1:10" ht="15.75" customHeight="1">
      <c r="A10" s="362" t="s">
        <v>138</v>
      </c>
      <c r="B10" s="366" t="s">
        <v>139</v>
      </c>
      <c r="C10" s="367">
        <v>1652877</v>
      </c>
      <c r="D10" s="367">
        <v>1785035</v>
      </c>
      <c r="E10" s="367">
        <v>1829720</v>
      </c>
      <c r="F10" s="367">
        <v>1875463</v>
      </c>
      <c r="G10" s="364">
        <v>1922349</v>
      </c>
      <c r="H10" s="364">
        <v>1970409</v>
      </c>
      <c r="I10" s="365">
        <v>2019668</v>
      </c>
      <c r="J10" s="364">
        <v>2070160</v>
      </c>
    </row>
    <row r="11" spans="1:10" ht="15" customHeight="1">
      <c r="A11" s="362" t="s">
        <v>147</v>
      </c>
      <c r="B11" s="368" t="s">
        <v>148</v>
      </c>
      <c r="C11" s="364">
        <v>11725391</v>
      </c>
      <c r="D11" s="364">
        <v>14143493</v>
      </c>
      <c r="E11" s="364">
        <v>13663164</v>
      </c>
      <c r="F11" s="364">
        <v>14004743</v>
      </c>
      <c r="G11" s="364">
        <v>14354862</v>
      </c>
      <c r="H11" s="364">
        <v>14713733</v>
      </c>
      <c r="I11" s="365">
        <v>15081576</v>
      </c>
      <c r="J11" s="364">
        <v>15458616</v>
      </c>
    </row>
    <row r="12" spans="1:10" ht="15.75" customHeight="1">
      <c r="A12" s="362" t="s">
        <v>149</v>
      </c>
      <c r="B12" s="363" t="s">
        <v>150</v>
      </c>
      <c r="C12" s="364">
        <v>7859655</v>
      </c>
      <c r="D12" s="364">
        <v>6898553</v>
      </c>
      <c r="E12" s="364">
        <v>5519249</v>
      </c>
      <c r="F12" s="364">
        <v>5684826</v>
      </c>
      <c r="G12" s="364">
        <v>5855371</v>
      </c>
      <c r="H12" s="364">
        <v>6031032</v>
      </c>
      <c r="I12" s="365">
        <v>6211963</v>
      </c>
      <c r="J12" s="364">
        <v>6398322</v>
      </c>
    </row>
    <row r="13" spans="1:10" ht="15.75" customHeight="1">
      <c r="A13" s="362" t="s">
        <v>151</v>
      </c>
      <c r="B13" s="363" t="s">
        <v>152</v>
      </c>
      <c r="C13" s="364">
        <v>305988</v>
      </c>
      <c r="D13" s="364">
        <v>3157223</v>
      </c>
      <c r="E13" s="364">
        <v>22876739</v>
      </c>
      <c r="F13" s="364">
        <v>0</v>
      </c>
      <c r="G13" s="364">
        <v>0</v>
      </c>
      <c r="H13" s="364">
        <v>0</v>
      </c>
      <c r="I13" s="365">
        <v>0</v>
      </c>
      <c r="J13" s="364"/>
    </row>
    <row r="14" spans="1:10" s="147" customFormat="1" ht="14.25" customHeight="1">
      <c r="A14" s="369" t="s">
        <v>153</v>
      </c>
      <c r="B14" s="370" t="s">
        <v>154</v>
      </c>
      <c r="C14" s="371">
        <v>28038623</v>
      </c>
      <c r="D14" s="371">
        <v>32080533</v>
      </c>
      <c r="E14" s="371">
        <v>46338308</v>
      </c>
      <c r="F14" s="371">
        <v>24509092</v>
      </c>
      <c r="G14" s="371">
        <v>24143548</v>
      </c>
      <c r="H14" s="371">
        <v>26117413</v>
      </c>
      <c r="I14" s="372">
        <v>26011482</v>
      </c>
      <c r="J14" s="371">
        <v>26970399</v>
      </c>
    </row>
    <row r="15" spans="1:10" ht="19.5" customHeight="1">
      <c r="A15" s="362" t="s">
        <v>155</v>
      </c>
      <c r="B15" s="370" t="s">
        <v>156</v>
      </c>
      <c r="C15" s="371">
        <f aca="true" t="shared" si="1" ref="C15:J15">SUM(C16,C20,C24:C25)</f>
        <v>1897845</v>
      </c>
      <c r="D15" s="371">
        <f t="shared" si="1"/>
        <v>5434506</v>
      </c>
      <c r="E15" s="371">
        <f t="shared" si="1"/>
        <v>1595369</v>
      </c>
      <c r="F15" s="371">
        <f t="shared" si="1"/>
        <v>1090268</v>
      </c>
      <c r="G15" s="371">
        <f t="shared" si="1"/>
        <v>1000268</v>
      </c>
      <c r="H15" s="371">
        <f t="shared" si="1"/>
        <v>1309268</v>
      </c>
      <c r="I15" s="372">
        <f t="shared" si="1"/>
        <v>2056302</v>
      </c>
      <c r="J15" s="371">
        <f t="shared" si="1"/>
        <v>1563663</v>
      </c>
    </row>
    <row r="16" spans="1:10" s="147" customFormat="1" ht="17.25" customHeight="1">
      <c r="A16" s="369" t="s">
        <v>157</v>
      </c>
      <c r="B16" s="373" t="s">
        <v>158</v>
      </c>
      <c r="C16" s="371">
        <f>SUM(C17:C19)</f>
        <v>1897845</v>
      </c>
      <c r="D16" s="371">
        <f aca="true" t="shared" si="2" ref="D16:I16">SUM(D17:D19)</f>
        <v>3920506</v>
      </c>
      <c r="E16" s="371">
        <f t="shared" si="2"/>
        <v>951774</v>
      </c>
      <c r="F16" s="371">
        <f t="shared" si="2"/>
        <v>382776</v>
      </c>
      <c r="G16" s="371">
        <f t="shared" si="2"/>
        <v>368776</v>
      </c>
      <c r="H16" s="371">
        <f t="shared" si="2"/>
        <v>354776</v>
      </c>
      <c r="I16" s="372">
        <f t="shared" si="2"/>
        <v>181176</v>
      </c>
      <c r="J16" s="371">
        <f>SUM(J17:J19)</f>
        <v>0</v>
      </c>
    </row>
    <row r="17" spans="1:10" ht="17.25" customHeight="1">
      <c r="A17" s="362" t="s">
        <v>159</v>
      </c>
      <c r="B17" s="363" t="s">
        <v>160</v>
      </c>
      <c r="C17" s="374">
        <v>845806</v>
      </c>
      <c r="D17" s="374">
        <v>717450</v>
      </c>
      <c r="E17" s="374">
        <v>340789</v>
      </c>
      <c r="F17" s="374">
        <v>340776</v>
      </c>
      <c r="G17" s="374">
        <v>340776</v>
      </c>
      <c r="H17" s="374">
        <v>340776</v>
      </c>
      <c r="I17" s="375">
        <v>181176</v>
      </c>
      <c r="J17" s="364"/>
    </row>
    <row r="18" spans="1:10" s="378" customFormat="1" ht="26.25" customHeight="1">
      <c r="A18" s="376" t="s">
        <v>161</v>
      </c>
      <c r="B18" s="377" t="s">
        <v>162</v>
      </c>
      <c r="C18" s="374">
        <v>875316</v>
      </c>
      <c r="D18" s="374">
        <v>3073056</v>
      </c>
      <c r="E18" s="374">
        <v>512985</v>
      </c>
      <c r="F18" s="374"/>
      <c r="G18" s="374"/>
      <c r="H18" s="374"/>
      <c r="I18" s="375"/>
      <c r="J18" s="374"/>
    </row>
    <row r="19" spans="1:10" ht="15.75" customHeight="1">
      <c r="A19" s="362" t="s">
        <v>163</v>
      </c>
      <c r="B19" s="363" t="s">
        <v>164</v>
      </c>
      <c r="C19" s="364">
        <v>176723</v>
      </c>
      <c r="D19" s="364">
        <v>130000</v>
      </c>
      <c r="E19" s="364">
        <v>98000</v>
      </c>
      <c r="F19" s="364">
        <v>42000</v>
      </c>
      <c r="G19" s="364">
        <v>28000</v>
      </c>
      <c r="H19" s="364">
        <v>14000</v>
      </c>
      <c r="I19" s="365"/>
      <c r="J19" s="364"/>
    </row>
    <row r="20" spans="1:10" s="147" customFormat="1" ht="15" customHeight="1">
      <c r="A20" s="369" t="s">
        <v>165</v>
      </c>
      <c r="B20" s="373" t="s">
        <v>166</v>
      </c>
      <c r="C20" s="371">
        <f>SUM(C21:C23)</f>
        <v>0</v>
      </c>
      <c r="D20" s="371">
        <f aca="true" t="shared" si="3" ref="D20:J20">SUM(D21:D23)</f>
        <v>140000</v>
      </c>
      <c r="E20" s="371">
        <f t="shared" si="3"/>
        <v>643595</v>
      </c>
      <c r="F20" s="371">
        <f t="shared" si="3"/>
        <v>707492</v>
      </c>
      <c r="G20" s="371">
        <f t="shared" si="3"/>
        <v>631492</v>
      </c>
      <c r="H20" s="371">
        <f t="shared" si="3"/>
        <v>954492</v>
      </c>
      <c r="I20" s="372">
        <f t="shared" si="3"/>
        <v>1875126</v>
      </c>
      <c r="J20" s="371">
        <f t="shared" si="3"/>
        <v>1563663</v>
      </c>
    </row>
    <row r="21" spans="1:10" ht="13.5" customHeight="1">
      <c r="A21" s="362" t="s">
        <v>167</v>
      </c>
      <c r="B21" s="363" t="s">
        <v>168</v>
      </c>
      <c r="C21" s="364"/>
      <c r="D21" s="364"/>
      <c r="E21" s="364">
        <v>71595</v>
      </c>
      <c r="F21" s="364">
        <v>194492</v>
      </c>
      <c r="G21" s="364">
        <v>194492</v>
      </c>
      <c r="H21" s="364">
        <v>594492</v>
      </c>
      <c r="I21" s="365">
        <v>1592126</v>
      </c>
      <c r="J21" s="364">
        <v>1441663</v>
      </c>
    </row>
    <row r="22" spans="1:10" s="378" customFormat="1" ht="27.75" customHeight="1">
      <c r="A22" s="376" t="s">
        <v>169</v>
      </c>
      <c r="B22" s="377" t="s">
        <v>170</v>
      </c>
      <c r="C22" s="374"/>
      <c r="D22" s="374"/>
      <c r="E22" s="374">
        <v>0</v>
      </c>
      <c r="F22" s="374"/>
      <c r="G22" s="374"/>
      <c r="H22" s="374"/>
      <c r="I22" s="375"/>
      <c r="J22" s="374"/>
    </row>
    <row r="23" spans="1:10" ht="15.75" customHeight="1">
      <c r="A23" s="362" t="s">
        <v>171</v>
      </c>
      <c r="B23" s="363" t="s">
        <v>172</v>
      </c>
      <c r="C23" s="364"/>
      <c r="D23" s="364">
        <v>140000</v>
      </c>
      <c r="E23" s="364">
        <v>572000</v>
      </c>
      <c r="F23" s="364">
        <v>513000</v>
      </c>
      <c r="G23" s="364">
        <v>437000</v>
      </c>
      <c r="H23" s="364">
        <v>360000</v>
      </c>
      <c r="I23" s="365">
        <v>283000</v>
      </c>
      <c r="J23" s="364">
        <v>122000</v>
      </c>
    </row>
    <row r="24" spans="1:10" s="147" customFormat="1" ht="11.25" customHeight="1">
      <c r="A24" s="369" t="s">
        <v>173</v>
      </c>
      <c r="B24" s="379" t="s">
        <v>174</v>
      </c>
      <c r="C24" s="371"/>
      <c r="D24" s="371">
        <v>1374000</v>
      </c>
      <c r="E24" s="371"/>
      <c r="F24" s="371"/>
      <c r="G24" s="371"/>
      <c r="H24" s="371"/>
      <c r="I24" s="372"/>
      <c r="J24" s="371"/>
    </row>
    <row r="25" spans="1:10" s="147" customFormat="1" ht="13.5" customHeight="1">
      <c r="A25" s="369" t="s">
        <v>175</v>
      </c>
      <c r="B25" s="379" t="s">
        <v>176</v>
      </c>
      <c r="C25" s="371"/>
      <c r="D25" s="371"/>
      <c r="E25" s="371"/>
      <c r="F25" s="371"/>
      <c r="G25" s="371"/>
      <c r="H25" s="371"/>
      <c r="I25" s="372"/>
      <c r="J25" s="371"/>
    </row>
    <row r="26" spans="1:10" s="147" customFormat="1" ht="15.75" customHeight="1">
      <c r="A26" s="369" t="s">
        <v>177</v>
      </c>
      <c r="B26" s="370" t="s">
        <v>178</v>
      </c>
      <c r="C26" s="371">
        <f>C6-C14</f>
        <v>-1197846</v>
      </c>
      <c r="D26" s="371">
        <f aca="true" t="shared" si="4" ref="D26:I26">D6-D14</f>
        <v>-1663572</v>
      </c>
      <c r="E26" s="371">
        <f t="shared" si="4"/>
        <v>2086275</v>
      </c>
      <c r="F26" s="371">
        <f t="shared" si="4"/>
        <v>1705044</v>
      </c>
      <c r="G26" s="371">
        <f t="shared" si="4"/>
        <v>2754366</v>
      </c>
      <c r="H26" s="371">
        <f t="shared" si="4"/>
        <v>1482225</v>
      </c>
      <c r="I26" s="372">
        <f t="shared" si="4"/>
        <v>2308302</v>
      </c>
      <c r="J26" s="371">
        <f>J6-J14</f>
        <v>2088440</v>
      </c>
    </row>
    <row r="27" spans="1:10" s="147" customFormat="1" ht="19.5" customHeight="1">
      <c r="A27" s="369" t="s">
        <v>179</v>
      </c>
      <c r="B27" s="370" t="s">
        <v>180</v>
      </c>
      <c r="C27" s="371">
        <v>4941891</v>
      </c>
      <c r="D27" s="371">
        <v>6146138</v>
      </c>
      <c r="E27" s="371">
        <v>5220769</v>
      </c>
      <c r="F27" s="371">
        <v>4685501</v>
      </c>
      <c r="G27" s="371">
        <v>4150233</v>
      </c>
      <c r="H27" s="371">
        <v>3214965</v>
      </c>
      <c r="I27" s="372">
        <v>1441663</v>
      </c>
      <c r="J27" s="371"/>
    </row>
    <row r="28" spans="1:10" s="147" customFormat="1" ht="29.25" customHeight="1">
      <c r="A28" s="369" t="s">
        <v>181</v>
      </c>
      <c r="B28" s="380" t="s">
        <v>182</v>
      </c>
      <c r="C28" s="371">
        <v>3586041</v>
      </c>
      <c r="D28" s="371">
        <v>512985</v>
      </c>
      <c r="E28" s="371"/>
      <c r="F28" s="371"/>
      <c r="G28" s="371"/>
      <c r="H28" s="371"/>
      <c r="I28" s="372">
        <v>0</v>
      </c>
      <c r="J28" s="371"/>
    </row>
    <row r="29" spans="1:10" s="147" customFormat="1" ht="16.5" customHeight="1">
      <c r="A29" s="369" t="s">
        <v>183</v>
      </c>
      <c r="B29" s="370" t="s">
        <v>184</v>
      </c>
      <c r="C29" s="381">
        <f>C27/C6</f>
        <v>0.1841187756971417</v>
      </c>
      <c r="D29" s="381">
        <f aca="true" t="shared" si="5" ref="D29:I29">D27/D6</f>
        <v>0.2020628556547776</v>
      </c>
      <c r="E29" s="381">
        <f t="shared" si="5"/>
        <v>0.10781236877145643</v>
      </c>
      <c r="F29" s="381">
        <f t="shared" si="5"/>
        <v>0.17873947857751252</v>
      </c>
      <c r="G29" s="381">
        <f t="shared" si="5"/>
        <v>0.15429571973499506</v>
      </c>
      <c r="H29" s="381">
        <f t="shared" si="5"/>
        <v>0.11648576695100131</v>
      </c>
      <c r="I29" s="382">
        <f t="shared" si="5"/>
        <v>0.05090656764896229</v>
      </c>
      <c r="J29" s="381">
        <f>J27/J6</f>
        <v>0</v>
      </c>
    </row>
    <row r="30" spans="1:10" s="147" customFormat="1" ht="19.5" customHeight="1">
      <c r="A30" s="369" t="s">
        <v>185</v>
      </c>
      <c r="B30" s="383" t="s">
        <v>186</v>
      </c>
      <c r="C30" s="381">
        <f>(C15)/C6</f>
        <v>0.07070752832527911</v>
      </c>
      <c r="D30" s="381">
        <f aca="true" t="shared" si="6" ref="D30:J30">(D15)/D6</f>
        <v>0.1786669615021698</v>
      </c>
      <c r="E30" s="381">
        <f t="shared" si="6"/>
        <v>0.03294543599890163</v>
      </c>
      <c r="F30" s="381">
        <f t="shared" si="6"/>
        <v>0.04159084243707288</v>
      </c>
      <c r="G30" s="381">
        <f t="shared" si="6"/>
        <v>0.037187567779419624</v>
      </c>
      <c r="H30" s="381">
        <f t="shared" si="6"/>
        <v>0.047437868569145725</v>
      </c>
      <c r="I30" s="381">
        <f t="shared" si="6"/>
        <v>0.07261008770405876</v>
      </c>
      <c r="J30" s="381">
        <f t="shared" si="6"/>
        <v>0.0538102365342263</v>
      </c>
    </row>
    <row r="31" spans="1:10" s="147" customFormat="1" ht="21" customHeight="1">
      <c r="A31" s="369" t="s">
        <v>187</v>
      </c>
      <c r="B31" s="384" t="s">
        <v>188</v>
      </c>
      <c r="C31" s="381">
        <f>(C27-C28)/C6</f>
        <v>0.05051455850179002</v>
      </c>
      <c r="D31" s="381">
        <f aca="true" t="shared" si="7" ref="D31:I31">(D27-D28)/D6</f>
        <v>0.1851977585794978</v>
      </c>
      <c r="E31" s="381">
        <f t="shared" si="7"/>
        <v>0.10781236877145643</v>
      </c>
      <c r="F31" s="381">
        <f t="shared" si="7"/>
        <v>0.17873947857751252</v>
      </c>
      <c r="G31" s="381">
        <f t="shared" si="7"/>
        <v>0.15429571973499506</v>
      </c>
      <c r="H31" s="381">
        <f t="shared" si="7"/>
        <v>0.11648576695100131</v>
      </c>
      <c r="I31" s="382">
        <f t="shared" si="7"/>
        <v>0.05090656764896229</v>
      </c>
      <c r="J31" s="381">
        <f>(J27-J28)/J6</f>
        <v>0</v>
      </c>
    </row>
    <row r="32" spans="1:10" s="147" customFormat="1" ht="30" customHeight="1">
      <c r="A32" s="397" t="s">
        <v>189</v>
      </c>
      <c r="B32" s="383" t="s">
        <v>584</v>
      </c>
      <c r="C32" s="402">
        <f>(C15-C18-C22)/C6</f>
        <v>0.038096102806561824</v>
      </c>
      <c r="D32" s="402">
        <f aca="true" t="shared" si="8" ref="D32:I32">(D15-D18-D22)/D6</f>
        <v>0.0776359610679055</v>
      </c>
      <c r="E32" s="402">
        <f t="shared" si="8"/>
        <v>0.022351952932666452</v>
      </c>
      <c r="F32" s="402">
        <f t="shared" si="8"/>
        <v>0.04159084243707288</v>
      </c>
      <c r="G32" s="402">
        <f t="shared" si="8"/>
        <v>0.037187567779419624</v>
      </c>
      <c r="H32" s="402">
        <f t="shared" si="8"/>
        <v>0.047437868569145725</v>
      </c>
      <c r="I32" s="403">
        <f t="shared" si="8"/>
        <v>0.07261008770405876</v>
      </c>
      <c r="J32" s="402">
        <f>(J15-J18-J22)/J6</f>
        <v>0.0538102365342263</v>
      </c>
    </row>
    <row r="33" spans="3:9" ht="12.75">
      <c r="C33" s="385"/>
      <c r="D33" s="385"/>
      <c r="E33" s="385"/>
      <c r="F33" s="385"/>
      <c r="G33" s="385"/>
      <c r="H33" s="385"/>
      <c r="I33" s="385"/>
    </row>
    <row r="34" spans="3:9" ht="12.75">
      <c r="C34" s="385"/>
      <c r="D34" s="385"/>
      <c r="E34" s="385"/>
      <c r="F34" s="385"/>
      <c r="G34" s="385"/>
      <c r="H34" s="385"/>
      <c r="I34" s="385"/>
    </row>
    <row r="35" spans="3:9" ht="12.75">
      <c r="C35" s="385"/>
      <c r="D35" s="385"/>
      <c r="E35" s="385"/>
      <c r="F35" s="66" t="s">
        <v>190</v>
      </c>
      <c r="G35" s="385"/>
      <c r="H35" s="385"/>
      <c r="I35" s="385"/>
    </row>
    <row r="37" ht="12.75">
      <c r="F37" s="66" t="s">
        <v>191</v>
      </c>
    </row>
  </sheetData>
  <mergeCells count="6">
    <mergeCell ref="A1:J1"/>
    <mergeCell ref="A3:A4"/>
    <mergeCell ref="B3:B4"/>
    <mergeCell ref="C3:C4"/>
    <mergeCell ref="D3:D4"/>
    <mergeCell ref="E3:J3"/>
  </mergeCells>
  <printOptions horizontalCentered="1" verticalCentered="1"/>
  <pageMargins left="0.23611111111111113" right="0.23611111111111113" top="0.15763888888888888" bottom="0.19652777777777777" header="0.15763888888888888" footer="0.19652777777777777"/>
  <pageSetup fitToHeight="0" horizontalDpi="300" verticalDpi="300" orientation="landscape" paperSize="9" scale="85" r:id="rId1"/>
  <headerFooter alignWithMargins="0">
    <oddHeader>&amp;R&amp;9Załącznik nr &amp;A
 do uchwały Rady Gminy Nr XXXI/267/09
z dnia 26 listopada 2009r.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13" sqref="A13"/>
    </sheetView>
  </sheetViews>
  <sheetFormatPr defaultColWidth="9.00390625" defaultRowHeight="12.75"/>
  <cols>
    <col min="1" max="1" width="4.125" style="1" customWidth="1"/>
    <col min="2" max="2" width="8.125" style="1" customWidth="1"/>
    <col min="3" max="4" width="10.00390625" style="1" customWidth="1"/>
    <col min="5" max="5" width="26.25390625" style="1" customWidth="1"/>
    <col min="6" max="6" width="25.125" style="1" customWidth="1"/>
    <col min="7" max="7" width="15.75390625" style="1" customWidth="1"/>
  </cols>
  <sheetData>
    <row r="1" spans="1:7" ht="19.5" customHeight="1">
      <c r="A1" s="520" t="s">
        <v>192</v>
      </c>
      <c r="B1" s="520"/>
      <c r="C1" s="520"/>
      <c r="D1" s="520"/>
      <c r="E1" s="520"/>
      <c r="F1" s="520"/>
      <c r="G1" s="520"/>
    </row>
    <row r="2" spans="5:7" ht="19.5" customHeight="1">
      <c r="E2" s="69"/>
      <c r="F2" s="69"/>
      <c r="G2" s="69"/>
    </row>
    <row r="3" spans="5:7" ht="19.5" customHeight="1">
      <c r="E3" s="68"/>
      <c r="F3" s="68"/>
      <c r="G3" s="284" t="s">
        <v>193</v>
      </c>
    </row>
    <row r="4" spans="1:7" ht="19.5" customHeight="1">
      <c r="A4" s="501" t="s">
        <v>194</v>
      </c>
      <c r="B4" s="501" t="s">
        <v>195</v>
      </c>
      <c r="C4" s="501" t="s">
        <v>196</v>
      </c>
      <c r="D4" s="501" t="s">
        <v>197</v>
      </c>
      <c r="E4" s="477" t="s">
        <v>198</v>
      </c>
      <c r="F4" s="477" t="s">
        <v>199</v>
      </c>
      <c r="G4" s="477" t="s">
        <v>200</v>
      </c>
    </row>
    <row r="5" spans="1:7" ht="19.5" customHeight="1">
      <c r="A5" s="501"/>
      <c r="B5" s="501"/>
      <c r="C5" s="501"/>
      <c r="D5" s="501"/>
      <c r="E5" s="477"/>
      <c r="F5" s="477"/>
      <c r="G5" s="477"/>
    </row>
    <row r="6" spans="1:7" ht="19.5" customHeight="1">
      <c r="A6" s="501"/>
      <c r="B6" s="501"/>
      <c r="C6" s="501"/>
      <c r="D6" s="501"/>
      <c r="E6" s="477"/>
      <c r="F6" s="477"/>
      <c r="G6" s="477"/>
    </row>
    <row r="7" spans="1:7" ht="7.5" customHeight="1">
      <c r="A7" s="156">
        <v>1</v>
      </c>
      <c r="B7" s="156">
        <v>2</v>
      </c>
      <c r="C7" s="156">
        <v>3</v>
      </c>
      <c r="D7" s="156">
        <v>4</v>
      </c>
      <c r="E7" s="156">
        <v>5</v>
      </c>
      <c r="F7" s="156">
        <v>6</v>
      </c>
      <c r="G7" s="156">
        <v>7</v>
      </c>
    </row>
    <row r="8" spans="1:7" ht="30" customHeight="1">
      <c r="A8" s="386"/>
      <c r="B8" s="386"/>
      <c r="C8" s="386"/>
      <c r="D8" s="386"/>
      <c r="E8" s="386"/>
      <c r="F8" s="386"/>
      <c r="G8" s="386"/>
    </row>
    <row r="9" spans="1:7" ht="30" customHeight="1">
      <c r="A9" s="387"/>
      <c r="B9" s="387"/>
      <c r="C9" s="387"/>
      <c r="D9" s="387"/>
      <c r="E9" s="387"/>
      <c r="F9" s="387"/>
      <c r="G9" s="387"/>
    </row>
    <row r="10" spans="1:7" ht="30" customHeight="1">
      <c r="A10" s="387"/>
      <c r="B10" s="387"/>
      <c r="C10" s="387"/>
      <c r="D10" s="387"/>
      <c r="E10" s="387"/>
      <c r="F10" s="387"/>
      <c r="G10" s="387"/>
    </row>
    <row r="11" spans="1:7" ht="30" customHeight="1">
      <c r="A11" s="387"/>
      <c r="B11" s="387"/>
      <c r="C11" s="387"/>
      <c r="D11" s="387"/>
      <c r="E11" s="387"/>
      <c r="F11" s="387"/>
      <c r="G11" s="387"/>
    </row>
    <row r="12" spans="1:7" ht="30" customHeight="1">
      <c r="A12" s="388"/>
      <c r="B12" s="388"/>
      <c r="C12" s="388"/>
      <c r="D12" s="388"/>
      <c r="E12" s="388"/>
      <c r="F12" s="388"/>
      <c r="G12" s="388"/>
    </row>
    <row r="13" spans="1:7" s="68" customFormat="1" ht="30" customHeight="1">
      <c r="A13" s="510" t="s">
        <v>201</v>
      </c>
      <c r="B13" s="510"/>
      <c r="C13" s="510"/>
      <c r="D13" s="510"/>
      <c r="E13" s="510"/>
      <c r="F13" s="389"/>
      <c r="G13" s="389"/>
    </row>
    <row r="16" ht="12.75">
      <c r="A16" s="305" t="s">
        <v>202</v>
      </c>
    </row>
  </sheetData>
  <mergeCells count="9">
    <mergeCell ref="A13:E13"/>
    <mergeCell ref="A1:G1"/>
    <mergeCell ref="A4:A6"/>
    <mergeCell ref="B4:B6"/>
    <mergeCell ref="C4:C6"/>
    <mergeCell ref="D4:D6"/>
    <mergeCell ref="E4:E6"/>
    <mergeCell ref="F4:F6"/>
    <mergeCell ref="G4:G6"/>
  </mergeCells>
  <printOptions horizontalCentered="1"/>
  <pageMargins left="0.39375" right="0.39375" top="2.220138888888889" bottom="0.9840277777777778" header="0.5118055555555556" footer="0.5118055555555556"/>
  <pageSetup fitToHeight="0" horizontalDpi="300" verticalDpi="300" orientation="portrait" paperSize="9" scale="95"/>
  <headerFooter alignWithMargins="0">
    <oddHeader>&amp;R&amp;9Załącznik nr &amp;A
do uchwały Rady Gminy nr ...............
z dnia ..............................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C6" sqref="C6"/>
    </sheetView>
  </sheetViews>
  <sheetFormatPr defaultColWidth="9.00390625" defaultRowHeight="12.75"/>
  <cols>
    <col min="1" max="1" width="5.25390625" style="68" customWidth="1"/>
    <col min="2" max="2" width="63.125" style="68" customWidth="1"/>
    <col min="3" max="3" width="17.75390625" style="68" customWidth="1"/>
    <col min="4" max="16384" width="9.125" style="68" customWidth="1"/>
  </cols>
  <sheetData>
    <row r="1" spans="1:10" ht="19.5" customHeight="1">
      <c r="A1" s="470" t="s">
        <v>203</v>
      </c>
      <c r="B1" s="470"/>
      <c r="C1" s="470"/>
      <c r="D1" s="69"/>
      <c r="E1" s="69"/>
      <c r="F1" s="69"/>
      <c r="G1" s="69"/>
      <c r="H1" s="69"/>
      <c r="I1" s="69"/>
      <c r="J1" s="69"/>
    </row>
    <row r="2" spans="1:7" ht="19.5" customHeight="1">
      <c r="A2" s="470" t="s">
        <v>204</v>
      </c>
      <c r="B2" s="470"/>
      <c r="C2" s="470"/>
      <c r="D2" s="69"/>
      <c r="E2" s="69"/>
      <c r="F2" s="69"/>
      <c r="G2" s="69"/>
    </row>
    <row r="4" ht="12.75">
      <c r="C4" s="151" t="s">
        <v>205</v>
      </c>
    </row>
    <row r="5" spans="1:10" ht="19.5" customHeight="1">
      <c r="A5" s="153" t="s">
        <v>206</v>
      </c>
      <c r="B5" s="153" t="s">
        <v>212</v>
      </c>
      <c r="C5" s="153" t="s">
        <v>213</v>
      </c>
      <c r="D5" s="306"/>
      <c r="E5" s="306"/>
      <c r="F5" s="306"/>
      <c r="G5" s="306"/>
      <c r="H5" s="306"/>
      <c r="I5" s="307"/>
      <c r="J5" s="307"/>
    </row>
    <row r="6" spans="1:10" ht="19.5" customHeight="1">
      <c r="A6" s="27" t="s">
        <v>214</v>
      </c>
      <c r="B6" s="308" t="s">
        <v>215</v>
      </c>
      <c r="C6" s="27"/>
      <c r="D6" s="306"/>
      <c r="E6" s="306"/>
      <c r="F6" s="306"/>
      <c r="G6" s="306"/>
      <c r="H6" s="306"/>
      <c r="I6" s="307"/>
      <c r="J6" s="307"/>
    </row>
    <row r="7" spans="1:10" ht="19.5" customHeight="1">
      <c r="A7" s="27" t="s">
        <v>216</v>
      </c>
      <c r="B7" s="308" t="s">
        <v>217</v>
      </c>
      <c r="C7" s="27"/>
      <c r="D7" s="306"/>
      <c r="E7" s="306"/>
      <c r="F7" s="306"/>
      <c r="G7" s="306"/>
      <c r="H7" s="306"/>
      <c r="I7" s="307"/>
      <c r="J7" s="307"/>
    </row>
    <row r="8" spans="1:10" ht="19.5" customHeight="1">
      <c r="A8" s="310" t="s">
        <v>218</v>
      </c>
      <c r="B8" s="313"/>
      <c r="C8" s="310"/>
      <c r="D8" s="306"/>
      <c r="E8" s="306"/>
      <c r="F8" s="306"/>
      <c r="G8" s="306"/>
      <c r="H8" s="306"/>
      <c r="I8" s="307"/>
      <c r="J8" s="307"/>
    </row>
    <row r="9" spans="1:10" ht="19.5" customHeight="1">
      <c r="A9" s="289" t="s">
        <v>219</v>
      </c>
      <c r="B9" s="319"/>
      <c r="C9" s="289"/>
      <c r="D9" s="306"/>
      <c r="E9" s="306"/>
      <c r="F9" s="306"/>
      <c r="G9" s="306"/>
      <c r="H9" s="306"/>
      <c r="I9" s="307"/>
      <c r="J9" s="307"/>
    </row>
    <row r="10" spans="1:10" ht="19.5" customHeight="1">
      <c r="A10" s="303" t="s">
        <v>220</v>
      </c>
      <c r="B10" s="315"/>
      <c r="C10" s="303"/>
      <c r="D10" s="306"/>
      <c r="E10" s="306"/>
      <c r="F10" s="306"/>
      <c r="G10" s="306"/>
      <c r="H10" s="306"/>
      <c r="I10" s="307"/>
      <c r="J10" s="307"/>
    </row>
    <row r="11" spans="1:10" ht="19.5" customHeight="1">
      <c r="A11" s="27" t="s">
        <v>221</v>
      </c>
      <c r="B11" s="308" t="s">
        <v>222</v>
      </c>
      <c r="C11" s="27"/>
      <c r="D11" s="306"/>
      <c r="E11" s="306"/>
      <c r="F11" s="306"/>
      <c r="G11" s="306"/>
      <c r="H11" s="306"/>
      <c r="I11" s="307"/>
      <c r="J11" s="307"/>
    </row>
    <row r="12" spans="1:10" ht="19.5" customHeight="1">
      <c r="A12" s="286" t="s">
        <v>223</v>
      </c>
      <c r="B12" s="317" t="s">
        <v>224</v>
      </c>
      <c r="C12" s="286"/>
      <c r="D12" s="306"/>
      <c r="E12" s="306"/>
      <c r="F12" s="306"/>
      <c r="G12" s="306"/>
      <c r="H12" s="306"/>
      <c r="I12" s="307"/>
      <c r="J12" s="307"/>
    </row>
    <row r="13" spans="1:10" ht="15" customHeight="1">
      <c r="A13" s="289"/>
      <c r="B13" s="319"/>
      <c r="C13" s="289"/>
      <c r="D13" s="306"/>
      <c r="E13" s="306"/>
      <c r="F13" s="306"/>
      <c r="G13" s="306"/>
      <c r="H13" s="306"/>
      <c r="I13" s="307"/>
      <c r="J13" s="307"/>
    </row>
    <row r="14" spans="1:10" ht="15" customHeight="1">
      <c r="A14" s="289"/>
      <c r="B14" s="319"/>
      <c r="C14" s="289"/>
      <c r="D14" s="306"/>
      <c r="E14" s="306"/>
      <c r="F14" s="306"/>
      <c r="G14" s="306"/>
      <c r="H14" s="306"/>
      <c r="I14" s="307"/>
      <c r="J14" s="307"/>
    </row>
    <row r="15" spans="1:10" ht="19.5" customHeight="1">
      <c r="A15" s="289" t="s">
        <v>225</v>
      </c>
      <c r="B15" s="319" t="s">
        <v>226</v>
      </c>
      <c r="C15" s="289"/>
      <c r="D15" s="306"/>
      <c r="E15" s="306"/>
      <c r="F15" s="306"/>
      <c r="G15" s="306"/>
      <c r="H15" s="306"/>
      <c r="I15" s="307"/>
      <c r="J15" s="307"/>
    </row>
    <row r="16" spans="1:10" ht="15">
      <c r="A16" s="289"/>
      <c r="B16" s="320"/>
      <c r="C16" s="289"/>
      <c r="D16" s="306"/>
      <c r="E16" s="306"/>
      <c r="F16" s="306"/>
      <c r="G16" s="306"/>
      <c r="H16" s="306"/>
      <c r="I16" s="307"/>
      <c r="J16" s="307"/>
    </row>
    <row r="17" spans="1:10" ht="15" customHeight="1">
      <c r="A17" s="303"/>
      <c r="B17" s="321"/>
      <c r="C17" s="303"/>
      <c r="D17" s="306"/>
      <c r="E17" s="306"/>
      <c r="F17" s="306"/>
      <c r="G17" s="306"/>
      <c r="H17" s="306"/>
      <c r="I17" s="307"/>
      <c r="J17" s="307"/>
    </row>
    <row r="18" spans="1:10" ht="19.5" customHeight="1">
      <c r="A18" s="27" t="s">
        <v>227</v>
      </c>
      <c r="B18" s="308" t="s">
        <v>228</v>
      </c>
      <c r="C18" s="27"/>
      <c r="D18" s="306"/>
      <c r="E18" s="306"/>
      <c r="F18" s="306"/>
      <c r="G18" s="306"/>
      <c r="H18" s="306"/>
      <c r="I18" s="307"/>
      <c r="J18" s="307"/>
    </row>
    <row r="19" spans="1:10" ht="15">
      <c r="A19" s="306"/>
      <c r="B19" s="306"/>
      <c r="C19" s="306"/>
      <c r="D19" s="306"/>
      <c r="E19" s="306"/>
      <c r="F19" s="306"/>
      <c r="G19" s="306"/>
      <c r="H19" s="306"/>
      <c r="I19" s="307"/>
      <c r="J19" s="307"/>
    </row>
    <row r="20" spans="1:10" ht="15">
      <c r="A20" s="306"/>
      <c r="B20" s="306"/>
      <c r="C20" s="306"/>
      <c r="D20" s="306"/>
      <c r="E20" s="306"/>
      <c r="F20" s="306"/>
      <c r="G20" s="306"/>
      <c r="H20" s="306"/>
      <c r="I20" s="307"/>
      <c r="J20" s="307"/>
    </row>
    <row r="21" spans="1:10" ht="15">
      <c r="A21" s="521" t="s">
        <v>229</v>
      </c>
      <c r="B21" s="521"/>
      <c r="C21" s="521"/>
      <c r="D21" s="306"/>
      <c r="E21" s="306"/>
      <c r="F21" s="306"/>
      <c r="G21" s="306"/>
      <c r="H21" s="306"/>
      <c r="I21" s="307"/>
      <c r="J21" s="307"/>
    </row>
  </sheetData>
  <mergeCells count="3">
    <mergeCell ref="A1:C1"/>
    <mergeCell ref="A2:C2"/>
    <mergeCell ref="A21:C21"/>
  </mergeCells>
  <printOptions horizontalCentered="1"/>
  <pageMargins left="0.5902777777777778" right="0.5902777777777778" top="1.8895833333333334" bottom="0.5902777777777778" header="0.5118055555555556" footer="0.5118055555555556"/>
  <pageSetup fitToHeight="0" horizontalDpi="300" verticalDpi="300" orientation="portrait" paperSize="9"/>
  <headerFooter alignWithMargins="0">
    <oddHeader>&amp;RZałącznik nr &amp;A
 do uchwały Rady Gminy nr 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2" sqref="A2"/>
    </sheetView>
  </sheetViews>
  <sheetFormatPr defaultColWidth="9.00390625" defaultRowHeight="12.75"/>
  <cols>
    <col min="1" max="1" width="5.375" style="1" customWidth="1"/>
    <col min="2" max="2" width="9.00390625" style="0" customWidth="1"/>
    <col min="3" max="4" width="10.125" style="1" customWidth="1"/>
    <col min="5" max="5" width="43.625" style="1" customWidth="1"/>
    <col min="6" max="6" width="15.125" style="1" customWidth="1"/>
  </cols>
  <sheetData>
    <row r="1" spans="1:6" ht="18">
      <c r="A1" s="470" t="s">
        <v>230</v>
      </c>
      <c r="B1" s="470"/>
      <c r="C1" s="470"/>
      <c r="D1" s="470"/>
      <c r="E1" s="470"/>
      <c r="F1" s="470"/>
    </row>
    <row r="2" spans="1:6" ht="15" customHeight="1">
      <c r="A2" s="69"/>
      <c r="B2" s="69"/>
      <c r="C2" s="69"/>
      <c r="D2" s="69"/>
      <c r="E2" s="69"/>
      <c r="F2" s="69"/>
    </row>
    <row r="3" spans="1:6" ht="12.75">
      <c r="A3" s="68"/>
      <c r="B3" s="68"/>
      <c r="C3" s="68"/>
      <c r="D3" s="68"/>
      <c r="E3" s="68"/>
      <c r="F3" s="390" t="s">
        <v>231</v>
      </c>
    </row>
    <row r="4" spans="1:6" s="392" customFormat="1" ht="19.5" customHeight="1">
      <c r="A4" s="391" t="s">
        <v>232</v>
      </c>
      <c r="B4" s="391" t="s">
        <v>233</v>
      </c>
      <c r="C4" s="391" t="s">
        <v>234</v>
      </c>
      <c r="D4" s="391" t="s">
        <v>235</v>
      </c>
      <c r="E4" s="391" t="s">
        <v>236</v>
      </c>
      <c r="F4" s="391" t="s">
        <v>237</v>
      </c>
    </row>
    <row r="5" spans="1:6" ht="7.5" customHeight="1">
      <c r="A5" s="156">
        <v>1</v>
      </c>
      <c r="B5" s="156">
        <v>2</v>
      </c>
      <c r="C5" s="156">
        <v>3</v>
      </c>
      <c r="D5" s="156">
        <v>4</v>
      </c>
      <c r="E5" s="156">
        <v>5</v>
      </c>
      <c r="F5" s="156">
        <v>6</v>
      </c>
    </row>
    <row r="6" spans="1:6" ht="30" customHeight="1">
      <c r="A6" s="273"/>
      <c r="B6" s="273"/>
      <c r="C6" s="273"/>
      <c r="D6" s="273"/>
      <c r="E6" s="273"/>
      <c r="F6" s="273"/>
    </row>
    <row r="7" spans="1:6" ht="30" customHeight="1">
      <c r="A7" s="274"/>
      <c r="B7" s="274"/>
      <c r="C7" s="274"/>
      <c r="D7" s="274"/>
      <c r="E7" s="274"/>
      <c r="F7" s="274"/>
    </row>
    <row r="8" spans="1:6" ht="30" customHeight="1">
      <c r="A8" s="274"/>
      <c r="B8" s="274"/>
      <c r="C8" s="274"/>
      <c r="D8" s="274"/>
      <c r="E8" s="274"/>
      <c r="F8" s="274"/>
    </row>
    <row r="9" spans="1:6" ht="30" customHeight="1">
      <c r="A9" s="274"/>
      <c r="B9" s="274"/>
      <c r="C9" s="274"/>
      <c r="D9" s="274"/>
      <c r="E9" s="274"/>
      <c r="F9" s="274"/>
    </row>
    <row r="10" spans="1:6" ht="30" customHeight="1">
      <c r="A10" s="275"/>
      <c r="B10" s="275"/>
      <c r="C10" s="275"/>
      <c r="D10" s="275"/>
      <c r="E10" s="275"/>
      <c r="F10" s="275"/>
    </row>
    <row r="11" spans="1:6" ht="19.5" customHeight="1">
      <c r="A11" s="506" t="s">
        <v>238</v>
      </c>
      <c r="B11" s="506"/>
      <c r="C11" s="506"/>
      <c r="D11" s="506"/>
      <c r="E11" s="506"/>
      <c r="F11" s="104"/>
    </row>
    <row r="14" ht="12.75">
      <c r="A14" s="305" t="s">
        <v>239</v>
      </c>
    </row>
  </sheetData>
  <mergeCells count="2">
    <mergeCell ref="A1:F1"/>
    <mergeCell ref="A11:E11"/>
  </mergeCells>
  <printOptions horizontalCentered="1"/>
  <pageMargins left="0.7875" right="0.5902777777777778" top="2.204861111111111" bottom="0.9840277777777778" header="0.5118055555555556" footer="0.5118055555555556"/>
  <pageSetup fitToHeight="0" horizontalDpi="300" verticalDpi="300" orientation="portrait" paperSize="9" scale="95"/>
  <headerFooter alignWithMargins="0">
    <oddHeader>&amp;R&amp;9Załącznik nr &amp;A
do uchwały Rady Gminy nr ...............
z dnia ..............................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0">
      <selection activeCell="F10" sqref="F10"/>
    </sheetView>
  </sheetViews>
  <sheetFormatPr defaultColWidth="9.00390625" defaultRowHeight="12.75"/>
  <cols>
    <col min="1" max="1" width="4.25390625" style="68" customWidth="1"/>
    <col min="2" max="2" width="22.25390625" style="66" customWidth="1"/>
    <col min="3" max="3" width="24.25390625" style="68" customWidth="1"/>
    <col min="4" max="4" width="22.75390625" style="68" customWidth="1"/>
    <col min="5" max="6" width="27.125" style="68" customWidth="1"/>
    <col min="7" max="16384" width="9.125" style="68" customWidth="1"/>
  </cols>
  <sheetData>
    <row r="1" spans="1:6" ht="37.5" customHeight="1">
      <c r="A1" s="500" t="s">
        <v>240</v>
      </c>
      <c r="B1" s="500"/>
      <c r="C1" s="500"/>
      <c r="D1" s="500"/>
      <c r="E1" s="500"/>
      <c r="F1" s="500"/>
    </row>
    <row r="2" spans="1:6" ht="65.25" customHeight="1">
      <c r="A2" s="153" t="s">
        <v>241</v>
      </c>
      <c r="B2" s="153" t="s">
        <v>242</v>
      </c>
      <c r="C2" s="153" t="s">
        <v>243</v>
      </c>
      <c r="D2" s="154" t="s">
        <v>244</v>
      </c>
      <c r="E2" s="154" t="s">
        <v>245</v>
      </c>
      <c r="F2" s="154" t="s">
        <v>246</v>
      </c>
    </row>
    <row r="3" spans="1:6" ht="9" customHeight="1">
      <c r="A3" s="156">
        <v>1</v>
      </c>
      <c r="B3" s="156">
        <v>2</v>
      </c>
      <c r="C3" s="156">
        <v>3</v>
      </c>
      <c r="D3" s="156">
        <v>4</v>
      </c>
      <c r="E3" s="156">
        <v>5</v>
      </c>
      <c r="F3" s="156">
        <v>6</v>
      </c>
    </row>
    <row r="4" spans="1:6" s="394" customFormat="1" ht="47.25" customHeight="1">
      <c r="A4" s="522" t="s">
        <v>247</v>
      </c>
      <c r="B4" s="523" t="s">
        <v>248</v>
      </c>
      <c r="C4" s="523" t="s">
        <v>249</v>
      </c>
      <c r="D4" s="523" t="s">
        <v>250</v>
      </c>
      <c r="E4" s="524" t="s">
        <v>251</v>
      </c>
      <c r="F4" s="393" t="s">
        <v>252</v>
      </c>
    </row>
    <row r="5" spans="1:6" s="394" customFormat="1" ht="47.25" customHeight="1">
      <c r="A5" s="522"/>
      <c r="B5" s="523"/>
      <c r="C5" s="523"/>
      <c r="D5" s="523"/>
      <c r="E5" s="524"/>
      <c r="F5" s="395" t="s">
        <v>253</v>
      </c>
    </row>
    <row r="6" spans="1:7" s="394" customFormat="1" ht="47.25" customHeight="1">
      <c r="A6" s="522"/>
      <c r="B6" s="523"/>
      <c r="C6" s="523"/>
      <c r="D6" s="523"/>
      <c r="E6" s="524"/>
      <c r="F6" s="395" t="s">
        <v>254</v>
      </c>
      <c r="G6" s="394" t="s">
        <v>255</v>
      </c>
    </row>
    <row r="7" spans="1:6" s="394" customFormat="1" ht="47.25" customHeight="1">
      <c r="A7" s="522" t="s">
        <v>256</v>
      </c>
      <c r="B7" s="523" t="s">
        <v>257</v>
      </c>
      <c r="C7" s="523" t="s">
        <v>258</v>
      </c>
      <c r="D7" s="523" t="s">
        <v>259</v>
      </c>
      <c r="E7" s="524" t="s">
        <v>260</v>
      </c>
      <c r="F7" s="393" t="s">
        <v>261</v>
      </c>
    </row>
    <row r="8" spans="1:6" s="394" customFormat="1" ht="47.25" customHeight="1">
      <c r="A8" s="522"/>
      <c r="B8" s="523"/>
      <c r="C8" s="523"/>
      <c r="D8" s="523"/>
      <c r="E8" s="524"/>
      <c r="F8" s="395" t="s">
        <v>262</v>
      </c>
    </row>
    <row r="9" spans="1:6" s="394" customFormat="1" ht="47.25" customHeight="1">
      <c r="A9" s="522"/>
      <c r="B9" s="523"/>
      <c r="C9" s="523"/>
      <c r="D9" s="523"/>
      <c r="E9" s="524"/>
      <c r="F9" s="395" t="s">
        <v>263</v>
      </c>
    </row>
    <row r="10" spans="1:6" ht="20.25" customHeight="1">
      <c r="A10" s="170" t="s">
        <v>264</v>
      </c>
      <c r="B10" s="170"/>
      <c r="C10" s="104"/>
      <c r="D10" s="104"/>
      <c r="E10" s="104"/>
      <c r="F10" s="104"/>
    </row>
    <row r="11" spans="1:6" ht="20.25" customHeight="1">
      <c r="A11" s="170" t="s">
        <v>265</v>
      </c>
      <c r="B11" s="170"/>
      <c r="C11" s="104"/>
      <c r="D11" s="104"/>
      <c r="E11" s="104"/>
      <c r="F11" s="104"/>
    </row>
  </sheetData>
  <mergeCells count="11">
    <mergeCell ref="E7:E9"/>
    <mergeCell ref="A7:A9"/>
    <mergeCell ref="B7:B9"/>
    <mergeCell ref="C7:C9"/>
    <mergeCell ref="D7:D9"/>
    <mergeCell ref="A1:F1"/>
    <mergeCell ref="A4:A6"/>
    <mergeCell ref="B4:B6"/>
    <mergeCell ref="C4:C6"/>
    <mergeCell ref="D4:D6"/>
    <mergeCell ref="E4:E6"/>
  </mergeCells>
  <printOptions horizontalCentered="1"/>
  <pageMargins left="0.5701388888888889" right="0.39375" top="1.2201388888888889" bottom="0.39375" header="0.5118055555555556" footer="0.5118055555555556"/>
  <pageSetup fitToHeight="0" horizontalDpi="300" verticalDpi="300" orientation="landscape" paperSize="9"/>
  <headerFooter alignWithMargins="0">
    <oddHeader>&amp;RZałącznik nr &amp;A
do uchwały Rady Gminy Nr  .................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0"/>
  <sheetViews>
    <sheetView zoomScale="75" zoomScaleNormal="75" workbookViewId="0" topLeftCell="A1">
      <pane ySplit="7" topLeftCell="BM567" activePane="bottomLeft" state="frozen"/>
      <selection pane="topLeft" activeCell="E565" sqref="E565"/>
      <selection pane="bottomLeft" activeCell="H576" sqref="H576"/>
    </sheetView>
  </sheetViews>
  <sheetFormatPr defaultColWidth="9.00390625" defaultRowHeight="12.75"/>
  <cols>
    <col min="1" max="1" width="6.625" style="66" customWidth="1"/>
    <col min="2" max="2" width="8.875" style="66" customWidth="1"/>
    <col min="3" max="3" width="8.875" style="67" customWidth="1"/>
    <col min="4" max="4" width="65.375" style="68" customWidth="1"/>
    <col min="5" max="5" width="13.875" style="68" customWidth="1"/>
    <col min="6" max="6" width="13.125" style="68" customWidth="1"/>
    <col min="7" max="7" width="12.875" style="68" customWidth="1"/>
    <col min="8" max="8" width="13.25390625" style="68" customWidth="1"/>
  </cols>
  <sheetData>
    <row r="1" spans="1:8" ht="18">
      <c r="A1" s="470" t="s">
        <v>562</v>
      </c>
      <c r="B1" s="470"/>
      <c r="C1" s="470"/>
      <c r="D1" s="470"/>
      <c r="E1" s="470"/>
      <c r="F1" s="470"/>
      <c r="G1" s="470"/>
      <c r="H1" s="470"/>
    </row>
    <row r="2" spans="1:6" ht="18">
      <c r="A2" s="70"/>
      <c r="B2" s="70"/>
      <c r="C2" s="71"/>
      <c r="D2" s="70"/>
      <c r="E2" s="70"/>
      <c r="F2" s="70"/>
    </row>
    <row r="3" spans="1:8" ht="12.75">
      <c r="A3" s="72"/>
      <c r="B3" s="72"/>
      <c r="C3" s="73"/>
      <c r="D3" s="72"/>
      <c r="E3" s="72"/>
      <c r="F3" s="72"/>
      <c r="G3" s="74"/>
      <c r="H3" s="75" t="s">
        <v>563</v>
      </c>
    </row>
    <row r="4" spans="1:8" s="76" customFormat="1" ht="18.75" customHeight="1">
      <c r="A4" s="467" t="s">
        <v>564</v>
      </c>
      <c r="B4" s="467" t="s">
        <v>565</v>
      </c>
      <c r="C4" s="471" t="s">
        <v>566</v>
      </c>
      <c r="D4" s="467" t="s">
        <v>567</v>
      </c>
      <c r="E4" s="467" t="s">
        <v>568</v>
      </c>
      <c r="F4" s="467" t="s">
        <v>569</v>
      </c>
      <c r="G4" s="467"/>
      <c r="H4" s="467" t="s">
        <v>570</v>
      </c>
    </row>
    <row r="5" spans="1:8" s="76" customFormat="1" ht="20.25" customHeight="1">
      <c r="A5" s="467"/>
      <c r="B5" s="467"/>
      <c r="C5" s="471"/>
      <c r="D5" s="467"/>
      <c r="E5" s="467"/>
      <c r="F5" s="467" t="s">
        <v>571</v>
      </c>
      <c r="G5" s="467" t="s">
        <v>572</v>
      </c>
      <c r="H5" s="467"/>
    </row>
    <row r="6" spans="1:8" s="76" customFormat="1" ht="12.75">
      <c r="A6" s="467"/>
      <c r="B6" s="467"/>
      <c r="C6" s="471"/>
      <c r="D6" s="467"/>
      <c r="E6" s="467"/>
      <c r="F6" s="467"/>
      <c r="G6" s="467"/>
      <c r="H6" s="467"/>
    </row>
    <row r="7" spans="1:8" s="76" customFormat="1" ht="9" customHeight="1">
      <c r="A7" s="77">
        <v>1</v>
      </c>
      <c r="B7" s="77">
        <v>2</v>
      </c>
      <c r="C7" s="78">
        <v>3</v>
      </c>
      <c r="D7" s="77">
        <v>4</v>
      </c>
      <c r="E7" s="77">
        <v>5</v>
      </c>
      <c r="F7" s="77">
        <v>6</v>
      </c>
      <c r="G7" s="77">
        <v>7</v>
      </c>
      <c r="H7" s="79">
        <v>8</v>
      </c>
    </row>
    <row r="8" spans="1:8" s="84" customFormat="1" ht="16.5" customHeight="1">
      <c r="A8" s="80" t="s">
        <v>573</v>
      </c>
      <c r="B8" s="80"/>
      <c r="C8" s="81"/>
      <c r="D8" s="82" t="s">
        <v>574</v>
      </c>
      <c r="E8" s="83">
        <f>E9+E16+E18</f>
        <v>1496075</v>
      </c>
      <c r="F8" s="83">
        <f>F9+F16+F18</f>
        <v>25928</v>
      </c>
      <c r="G8" s="83">
        <f>G9+G16+G18</f>
        <v>317648</v>
      </c>
      <c r="H8" s="83">
        <f>H9+H16+H18</f>
        <v>1204355</v>
      </c>
    </row>
    <row r="9" spans="1:8" s="84" customFormat="1" ht="16.5" customHeight="1">
      <c r="A9" s="85"/>
      <c r="B9" s="85" t="s">
        <v>575</v>
      </c>
      <c r="C9" s="85"/>
      <c r="D9" s="86" t="s">
        <v>576</v>
      </c>
      <c r="E9" s="87">
        <f>E12+E13+E15+E14</f>
        <v>601168</v>
      </c>
      <c r="F9" s="87">
        <f>F12+F13+F15+F14</f>
        <v>24750</v>
      </c>
      <c r="G9" s="87">
        <f>G12+G13+G15+G14</f>
        <v>316470</v>
      </c>
      <c r="H9" s="87">
        <f>H12+H13+H15+H14</f>
        <v>309448</v>
      </c>
    </row>
    <row r="10" spans="1:8" s="76" customFormat="1" ht="12.75" customHeight="1" hidden="1">
      <c r="A10" s="85"/>
      <c r="B10" s="85"/>
      <c r="C10" s="88"/>
      <c r="D10" s="89"/>
      <c r="E10" s="90"/>
      <c r="F10" s="87"/>
      <c r="G10" s="91"/>
      <c r="H10" s="91"/>
    </row>
    <row r="11" spans="1:8" s="76" customFormat="1" ht="12.75" customHeight="1" hidden="1">
      <c r="A11" s="85"/>
      <c r="B11" s="85"/>
      <c r="C11" s="88"/>
      <c r="D11" s="89"/>
      <c r="E11" s="90"/>
      <c r="F11" s="87"/>
      <c r="G11" s="91"/>
      <c r="H11" s="91"/>
    </row>
    <row r="12" spans="1:8" s="76" customFormat="1" ht="16.5" customHeight="1">
      <c r="A12" s="85"/>
      <c r="B12" s="92"/>
      <c r="C12" s="92">
        <v>6050</v>
      </c>
      <c r="D12" s="93" t="s">
        <v>577</v>
      </c>
      <c r="E12" s="94">
        <v>471650</v>
      </c>
      <c r="F12" s="90"/>
      <c r="G12" s="95">
        <v>316470</v>
      </c>
      <c r="H12" s="95">
        <f>E12+F12-G12</f>
        <v>155180</v>
      </c>
    </row>
    <row r="13" spans="1:8" s="76" customFormat="1" ht="12.75" customHeight="1" hidden="1">
      <c r="A13" s="85"/>
      <c r="B13" s="92"/>
      <c r="C13" s="92"/>
      <c r="D13" s="93"/>
      <c r="E13" s="94"/>
      <c r="F13" s="87"/>
      <c r="G13" s="95"/>
      <c r="H13" s="95"/>
    </row>
    <row r="14" spans="1:8" s="76" customFormat="1" ht="16.5" customHeight="1">
      <c r="A14" s="85"/>
      <c r="B14" s="92"/>
      <c r="C14" s="92">
        <v>6058</v>
      </c>
      <c r="D14" s="93" t="s">
        <v>578</v>
      </c>
      <c r="E14" s="94">
        <v>28168</v>
      </c>
      <c r="F14" s="87">
        <v>24750</v>
      </c>
      <c r="G14" s="95"/>
      <c r="H14" s="95">
        <f>E14+F14-G14</f>
        <v>52918</v>
      </c>
    </row>
    <row r="15" spans="1:8" s="76" customFormat="1" ht="16.5" customHeight="1">
      <c r="A15" s="92"/>
      <c r="B15" s="92"/>
      <c r="C15" s="92">
        <v>6059</v>
      </c>
      <c r="D15" s="93" t="s">
        <v>579</v>
      </c>
      <c r="E15" s="94">
        <v>101350</v>
      </c>
      <c r="F15" s="87"/>
      <c r="G15" s="95"/>
      <c r="H15" s="95">
        <f>E15+F15-G15</f>
        <v>101350</v>
      </c>
    </row>
    <row r="16" spans="1:8" s="84" customFormat="1" ht="16.5" customHeight="1">
      <c r="A16" s="85"/>
      <c r="B16" s="85" t="s">
        <v>580</v>
      </c>
      <c r="C16" s="85"/>
      <c r="D16" s="86" t="s">
        <v>581</v>
      </c>
      <c r="E16" s="87">
        <f>E17</f>
        <v>23200</v>
      </c>
      <c r="F16" s="87">
        <f>F17</f>
        <v>0</v>
      </c>
      <c r="G16" s="87">
        <f>G17</f>
        <v>0</v>
      </c>
      <c r="H16" s="87">
        <f>H17</f>
        <v>23200</v>
      </c>
    </row>
    <row r="17" spans="1:8" s="76" customFormat="1" ht="22.5" customHeight="1">
      <c r="A17" s="85"/>
      <c r="B17" s="92"/>
      <c r="C17" s="92">
        <v>2850</v>
      </c>
      <c r="D17" s="96" t="s">
        <v>588</v>
      </c>
      <c r="E17" s="94">
        <v>23200</v>
      </c>
      <c r="F17" s="87"/>
      <c r="G17" s="91"/>
      <c r="H17" s="95">
        <f>E17+F17-G17</f>
        <v>23200</v>
      </c>
    </row>
    <row r="18" spans="1:8" s="84" customFormat="1" ht="16.5" customHeight="1">
      <c r="A18" s="85"/>
      <c r="B18" s="85" t="s">
        <v>589</v>
      </c>
      <c r="C18" s="85"/>
      <c r="D18" s="86" t="s">
        <v>590</v>
      </c>
      <c r="E18" s="87">
        <f>SUM(E19:E30)</f>
        <v>871707</v>
      </c>
      <c r="F18" s="87">
        <f>SUM(F19:F30)</f>
        <v>1178</v>
      </c>
      <c r="G18" s="87">
        <f>SUM(G19:G30)</f>
        <v>1178</v>
      </c>
      <c r="H18" s="87">
        <f>SUM(H19:H30)</f>
        <v>871707</v>
      </c>
    </row>
    <row r="19" spans="1:8" s="76" customFormat="1" ht="29.25" customHeight="1">
      <c r="A19" s="85"/>
      <c r="B19" s="85"/>
      <c r="C19" s="88">
        <v>2710</v>
      </c>
      <c r="D19" s="97" t="s">
        <v>591</v>
      </c>
      <c r="E19" s="90">
        <v>1500</v>
      </c>
      <c r="F19" s="98"/>
      <c r="G19" s="98"/>
      <c r="H19" s="99">
        <f aca="true" t="shared" si="0" ref="H19:H30">E19+F19-G19</f>
        <v>1500</v>
      </c>
    </row>
    <row r="20" spans="1:8" s="103" customFormat="1" ht="16.5" customHeight="1">
      <c r="A20" s="85"/>
      <c r="B20" s="85"/>
      <c r="C20" s="88">
        <v>3030</v>
      </c>
      <c r="D20" s="97" t="s">
        <v>592</v>
      </c>
      <c r="E20" s="90">
        <v>4000</v>
      </c>
      <c r="F20" s="100"/>
      <c r="G20" s="101"/>
      <c r="H20" s="105">
        <f t="shared" si="0"/>
        <v>4000</v>
      </c>
    </row>
    <row r="21" spans="1:8" ht="16.5" customHeight="1">
      <c r="A21" s="85"/>
      <c r="B21" s="85"/>
      <c r="C21" s="88">
        <v>4010</v>
      </c>
      <c r="D21" s="97" t="s">
        <v>593</v>
      </c>
      <c r="E21" s="90">
        <v>5580</v>
      </c>
      <c r="F21" s="105"/>
      <c r="G21" s="104">
        <v>651</v>
      </c>
      <c r="H21" s="24">
        <f t="shared" si="0"/>
        <v>4929</v>
      </c>
    </row>
    <row r="22" spans="1:8" ht="16.5" customHeight="1">
      <c r="A22" s="85"/>
      <c r="B22" s="85"/>
      <c r="C22" s="88">
        <v>4110</v>
      </c>
      <c r="D22" s="97" t="s">
        <v>594</v>
      </c>
      <c r="E22" s="90">
        <v>842</v>
      </c>
      <c r="F22" s="105"/>
      <c r="G22" s="104">
        <v>98</v>
      </c>
      <c r="H22" s="24">
        <f t="shared" si="0"/>
        <v>744</v>
      </c>
    </row>
    <row r="23" spans="1:8" ht="16.5" customHeight="1">
      <c r="A23" s="85"/>
      <c r="B23" s="85"/>
      <c r="C23" s="88">
        <v>4120</v>
      </c>
      <c r="D23" s="97" t="s">
        <v>595</v>
      </c>
      <c r="E23" s="90">
        <v>138</v>
      </c>
      <c r="F23" s="105"/>
      <c r="G23" s="104">
        <v>17</v>
      </c>
      <c r="H23" s="24">
        <f t="shared" si="0"/>
        <v>121</v>
      </c>
    </row>
    <row r="24" spans="1:8" ht="16.5" customHeight="1">
      <c r="A24" s="85"/>
      <c r="B24" s="85"/>
      <c r="C24" s="88">
        <v>4170</v>
      </c>
      <c r="D24" s="97" t="s">
        <v>596</v>
      </c>
      <c r="E24" s="90">
        <v>2000</v>
      </c>
      <c r="F24" s="105"/>
      <c r="G24" s="24"/>
      <c r="H24" s="24">
        <f t="shared" si="0"/>
        <v>2000</v>
      </c>
    </row>
    <row r="25" spans="1:8" ht="16.5" customHeight="1">
      <c r="A25" s="85"/>
      <c r="B25" s="85"/>
      <c r="C25" s="92">
        <v>4210</v>
      </c>
      <c r="D25" s="93" t="s">
        <v>597</v>
      </c>
      <c r="E25" s="94">
        <v>15346</v>
      </c>
      <c r="F25" s="105">
        <v>1178</v>
      </c>
      <c r="G25" s="24"/>
      <c r="H25" s="24">
        <f t="shared" si="0"/>
        <v>16524</v>
      </c>
    </row>
    <row r="26" spans="1:8" ht="16.5" customHeight="1">
      <c r="A26" s="85"/>
      <c r="B26" s="85"/>
      <c r="C26" s="92">
        <v>4300</v>
      </c>
      <c r="D26" s="93" t="s">
        <v>598</v>
      </c>
      <c r="E26" s="94">
        <v>26790</v>
      </c>
      <c r="F26" s="105"/>
      <c r="G26" s="24"/>
      <c r="H26" s="24">
        <f t="shared" si="0"/>
        <v>26790</v>
      </c>
    </row>
    <row r="27" spans="1:8" ht="16.5" customHeight="1">
      <c r="A27" s="85"/>
      <c r="B27" s="85"/>
      <c r="C27" s="92">
        <v>4410</v>
      </c>
      <c r="D27" s="93" t="s">
        <v>599</v>
      </c>
      <c r="E27" s="94">
        <v>300</v>
      </c>
      <c r="F27" s="404"/>
      <c r="G27" s="24"/>
      <c r="H27" s="24">
        <f t="shared" si="0"/>
        <v>300</v>
      </c>
    </row>
    <row r="28" spans="1:8" ht="16.5" customHeight="1">
      <c r="A28" s="85"/>
      <c r="B28" s="92"/>
      <c r="C28" s="92">
        <v>4430</v>
      </c>
      <c r="D28" s="93" t="s">
        <v>600</v>
      </c>
      <c r="E28" s="94">
        <v>814124</v>
      </c>
      <c r="F28" s="105"/>
      <c r="G28" s="24"/>
      <c r="H28" s="24">
        <f t="shared" si="0"/>
        <v>814124</v>
      </c>
    </row>
    <row r="29" spans="1:8" ht="27.75" customHeight="1">
      <c r="A29" s="85"/>
      <c r="B29" s="92"/>
      <c r="C29" s="92">
        <v>4740</v>
      </c>
      <c r="D29" s="93" t="s">
        <v>601</v>
      </c>
      <c r="E29" s="94">
        <v>1087</v>
      </c>
      <c r="F29" s="105"/>
      <c r="G29" s="24">
        <v>412</v>
      </c>
      <c r="H29" s="24">
        <f t="shared" si="0"/>
        <v>675</v>
      </c>
    </row>
    <row r="30" spans="1:8" ht="16.5" customHeight="1">
      <c r="A30" s="85"/>
      <c r="B30" s="92"/>
      <c r="C30" s="92">
        <v>4750</v>
      </c>
      <c r="D30" s="93" t="s">
        <v>602</v>
      </c>
      <c r="E30" s="94">
        <v>0</v>
      </c>
      <c r="F30" s="102"/>
      <c r="G30" s="24"/>
      <c r="H30" s="24">
        <f t="shared" si="0"/>
        <v>0</v>
      </c>
    </row>
    <row r="31" spans="1:8" s="16" customFormat="1" ht="16.5" customHeight="1">
      <c r="A31" s="106" t="s">
        <v>603</v>
      </c>
      <c r="B31" s="106"/>
      <c r="C31" s="106"/>
      <c r="D31" s="107" t="s">
        <v>604</v>
      </c>
      <c r="E31" s="108">
        <f>E32</f>
        <v>5900</v>
      </c>
      <c r="F31" s="108">
        <f>F32</f>
        <v>0</v>
      </c>
      <c r="G31" s="108">
        <f>G32</f>
        <v>0</v>
      </c>
      <c r="H31" s="108">
        <f>H32</f>
        <v>5900</v>
      </c>
    </row>
    <row r="32" spans="1:8" s="16" customFormat="1" ht="16.5" customHeight="1">
      <c r="A32" s="109"/>
      <c r="B32" s="109" t="s">
        <v>605</v>
      </c>
      <c r="C32" s="109"/>
      <c r="D32" s="110" t="s">
        <v>606</v>
      </c>
      <c r="E32" s="111">
        <f>SUM(E33:E35)</f>
        <v>5900</v>
      </c>
      <c r="F32" s="111">
        <f>SUM(F33:F35)</f>
        <v>0</v>
      </c>
      <c r="G32" s="111">
        <f>SUM(G33:G35)</f>
        <v>0</v>
      </c>
      <c r="H32" s="111">
        <f>SUM(H33:H35)</f>
        <v>5900</v>
      </c>
    </row>
    <row r="33" spans="1:8" ht="16.5" customHeight="1">
      <c r="A33" s="85"/>
      <c r="B33" s="92"/>
      <c r="C33" s="92">
        <v>4210</v>
      </c>
      <c r="D33" s="93" t="s">
        <v>607</v>
      </c>
      <c r="E33" s="94">
        <v>5000</v>
      </c>
      <c r="F33" s="24"/>
      <c r="G33" s="24"/>
      <c r="H33" s="24">
        <f>E33+F33-G33</f>
        <v>5000</v>
      </c>
    </row>
    <row r="34" spans="1:8" ht="16.5" customHeight="1">
      <c r="A34" s="85"/>
      <c r="B34" s="92"/>
      <c r="C34" s="92">
        <v>4300</v>
      </c>
      <c r="D34" s="93" t="s">
        <v>608</v>
      </c>
      <c r="E34" s="94">
        <v>300</v>
      </c>
      <c r="F34" s="24"/>
      <c r="G34" s="24"/>
      <c r="H34" s="24">
        <f>E34+F34-G34</f>
        <v>300</v>
      </c>
    </row>
    <row r="35" spans="1:8" ht="16.5" customHeight="1">
      <c r="A35" s="85"/>
      <c r="B35" s="92"/>
      <c r="C35" s="92">
        <v>4500</v>
      </c>
      <c r="D35" s="93" t="s">
        <v>609</v>
      </c>
      <c r="E35" s="94">
        <v>600</v>
      </c>
      <c r="F35" s="24"/>
      <c r="G35" s="24"/>
      <c r="H35" s="24">
        <f>E35+F35-G35</f>
        <v>600</v>
      </c>
    </row>
    <row r="36" spans="1:8" s="16" customFormat="1" ht="16.5" customHeight="1">
      <c r="A36" s="106" t="s">
        <v>610</v>
      </c>
      <c r="B36" s="106"/>
      <c r="C36" s="106"/>
      <c r="D36" s="107" t="s">
        <v>611</v>
      </c>
      <c r="E36" s="108">
        <f>E37</f>
        <v>6870313</v>
      </c>
      <c r="F36" s="108">
        <f>F37</f>
        <v>739781</v>
      </c>
      <c r="G36" s="108">
        <f>G37</f>
        <v>4321040</v>
      </c>
      <c r="H36" s="108">
        <f>H37</f>
        <v>3289054</v>
      </c>
    </row>
    <row r="37" spans="1:8" s="16" customFormat="1" ht="16.5" customHeight="1">
      <c r="A37" s="109"/>
      <c r="B37" s="109" t="s">
        <v>612</v>
      </c>
      <c r="C37" s="109"/>
      <c r="D37" s="110" t="s">
        <v>613</v>
      </c>
      <c r="E37" s="111">
        <f>SUM(E38:E45)</f>
        <v>6870313</v>
      </c>
      <c r="F37" s="111">
        <f>SUM(F38:F45)</f>
        <v>739781</v>
      </c>
      <c r="G37" s="111">
        <f>SUM(G38:G45)</f>
        <v>4321040</v>
      </c>
      <c r="H37" s="111">
        <f>SUM(H38:H45)</f>
        <v>3289054</v>
      </c>
    </row>
    <row r="38" spans="1:8" ht="16.5" customHeight="1">
      <c r="A38" s="85"/>
      <c r="B38" s="92"/>
      <c r="C38" s="92">
        <v>4210</v>
      </c>
      <c r="D38" s="93" t="s">
        <v>614</v>
      </c>
      <c r="E38" s="94">
        <v>27303</v>
      </c>
      <c r="F38" s="90"/>
      <c r="G38" s="87"/>
      <c r="H38" s="90">
        <f aca="true" t="shared" si="1" ref="H38:H44">E38+F38-G38</f>
        <v>27303</v>
      </c>
    </row>
    <row r="39" spans="1:8" ht="16.5" customHeight="1">
      <c r="A39" s="85"/>
      <c r="B39" s="92"/>
      <c r="C39" s="92">
        <v>4270</v>
      </c>
      <c r="D39" s="93" t="s">
        <v>615</v>
      </c>
      <c r="E39" s="94">
        <v>459800</v>
      </c>
      <c r="F39" s="90"/>
      <c r="G39" s="24">
        <v>195828</v>
      </c>
      <c r="H39" s="24">
        <f t="shared" si="1"/>
        <v>263972</v>
      </c>
    </row>
    <row r="40" spans="1:8" ht="16.5" customHeight="1">
      <c r="A40" s="85"/>
      <c r="B40" s="92"/>
      <c r="C40" s="92">
        <v>4300</v>
      </c>
      <c r="D40" s="93" t="s">
        <v>616</v>
      </c>
      <c r="E40" s="94">
        <v>189825</v>
      </c>
      <c r="F40" s="90"/>
      <c r="G40" s="24">
        <v>16000</v>
      </c>
      <c r="H40" s="24">
        <f t="shared" si="1"/>
        <v>173825</v>
      </c>
    </row>
    <row r="41" spans="1:8" ht="16.5" customHeight="1">
      <c r="A41" s="85"/>
      <c r="B41" s="92"/>
      <c r="C41" s="92">
        <v>4430</v>
      </c>
      <c r="D41" s="93" t="s">
        <v>617</v>
      </c>
      <c r="E41" s="94">
        <v>5000</v>
      </c>
      <c r="F41" s="90"/>
      <c r="G41" s="24"/>
      <c r="H41" s="24">
        <f t="shared" si="1"/>
        <v>5000</v>
      </c>
    </row>
    <row r="42" spans="1:8" ht="16.5" customHeight="1">
      <c r="A42" s="85"/>
      <c r="B42" s="92"/>
      <c r="C42" s="92">
        <v>6050</v>
      </c>
      <c r="D42" s="93" t="s">
        <v>618</v>
      </c>
      <c r="E42" s="94">
        <v>5353306</v>
      </c>
      <c r="F42" s="90">
        <v>715828</v>
      </c>
      <c r="G42" s="24">
        <v>3880978</v>
      </c>
      <c r="H42" s="24">
        <f t="shared" si="1"/>
        <v>2188156</v>
      </c>
    </row>
    <row r="43" spans="1:8" ht="16.5" customHeight="1">
      <c r="A43" s="85"/>
      <c r="B43" s="92"/>
      <c r="C43" s="92">
        <v>6058</v>
      </c>
      <c r="D43" s="93" t="s">
        <v>619</v>
      </c>
      <c r="E43" s="90">
        <v>511529</v>
      </c>
      <c r="F43" s="90">
        <v>11529</v>
      </c>
      <c r="G43" s="113">
        <v>215745</v>
      </c>
      <c r="H43" s="113">
        <f t="shared" si="1"/>
        <v>307313</v>
      </c>
    </row>
    <row r="44" spans="1:8" ht="16.5" customHeight="1">
      <c r="A44" s="85"/>
      <c r="B44" s="92"/>
      <c r="C44" s="92">
        <v>6059</v>
      </c>
      <c r="D44" s="93" t="s">
        <v>620</v>
      </c>
      <c r="E44" s="90">
        <v>323550</v>
      </c>
      <c r="F44" s="90">
        <v>12424</v>
      </c>
      <c r="G44" s="113">
        <v>12489</v>
      </c>
      <c r="H44" s="113">
        <f t="shared" si="1"/>
        <v>323485</v>
      </c>
    </row>
    <row r="45" spans="1:8" ht="16.5" customHeight="1" hidden="1">
      <c r="A45" s="85"/>
      <c r="B45" s="92"/>
      <c r="C45" s="92"/>
      <c r="D45" s="93"/>
      <c r="E45" s="90"/>
      <c r="F45" s="90"/>
      <c r="G45" s="113"/>
      <c r="H45" s="113"/>
    </row>
    <row r="46" spans="1:8" s="16" customFormat="1" ht="16.5" customHeight="1">
      <c r="A46" s="106" t="s">
        <v>622</v>
      </c>
      <c r="B46" s="106"/>
      <c r="C46" s="106"/>
      <c r="D46" s="107" t="s">
        <v>623</v>
      </c>
      <c r="E46" s="108">
        <f>E47+E61</f>
        <v>285554</v>
      </c>
      <c r="F46" s="108">
        <f>F47+F61</f>
        <v>16200</v>
      </c>
      <c r="G46" s="108">
        <f>G47</f>
        <v>66200</v>
      </c>
      <c r="H46" s="108">
        <f>H47+H61</f>
        <v>235554</v>
      </c>
    </row>
    <row r="47" spans="1:8" s="16" customFormat="1" ht="16.5" customHeight="1">
      <c r="A47" s="109"/>
      <c r="B47" s="109" t="s">
        <v>624</v>
      </c>
      <c r="C47" s="109"/>
      <c r="D47" s="110" t="s">
        <v>625</v>
      </c>
      <c r="E47" s="111">
        <f>SUM(E48:E60)</f>
        <v>275554</v>
      </c>
      <c r="F47" s="111">
        <f>SUM(F48:F60)</f>
        <v>16200</v>
      </c>
      <c r="G47" s="111">
        <f>SUM(G48:G60)</f>
        <v>66200</v>
      </c>
      <c r="H47" s="111">
        <f>SUM(H48:H60)</f>
        <v>225554</v>
      </c>
    </row>
    <row r="48" spans="1:8" ht="16.5" customHeight="1">
      <c r="A48" s="85"/>
      <c r="B48" s="92"/>
      <c r="C48" s="92">
        <v>4170</v>
      </c>
      <c r="D48" s="93" t="s">
        <v>626</v>
      </c>
      <c r="E48" s="94">
        <v>6200</v>
      </c>
      <c r="F48" s="24"/>
      <c r="G48" s="24">
        <v>6200</v>
      </c>
      <c r="H48" s="24">
        <f aca="true" t="shared" si="2" ref="H48:H56">E48+F48-G48</f>
        <v>0</v>
      </c>
    </row>
    <row r="49" spans="1:8" ht="16.5" customHeight="1">
      <c r="A49" s="85"/>
      <c r="B49" s="92"/>
      <c r="C49" s="92">
        <v>4210</v>
      </c>
      <c r="D49" s="93" t="s">
        <v>627</v>
      </c>
      <c r="E49" s="94">
        <v>81092</v>
      </c>
      <c r="F49" s="24"/>
      <c r="G49" s="24"/>
      <c r="H49" s="24">
        <f t="shared" si="2"/>
        <v>81092</v>
      </c>
    </row>
    <row r="50" spans="1:8" ht="16.5" customHeight="1">
      <c r="A50" s="85"/>
      <c r="B50" s="92"/>
      <c r="C50" s="92">
        <v>4260</v>
      </c>
      <c r="D50" s="93" t="s">
        <v>628</v>
      </c>
      <c r="E50" s="94">
        <v>6100</v>
      </c>
      <c r="F50" s="24"/>
      <c r="G50" s="24"/>
      <c r="H50" s="24">
        <f t="shared" si="2"/>
        <v>6100</v>
      </c>
    </row>
    <row r="51" spans="1:8" ht="16.5" customHeight="1">
      <c r="A51" s="85"/>
      <c r="B51" s="92"/>
      <c r="C51" s="92">
        <v>4270</v>
      </c>
      <c r="D51" s="93" t="s">
        <v>629</v>
      </c>
      <c r="E51" s="94">
        <v>19124</v>
      </c>
      <c r="F51" s="24"/>
      <c r="G51" s="24"/>
      <c r="H51" s="24">
        <f t="shared" si="2"/>
        <v>19124</v>
      </c>
    </row>
    <row r="52" spans="1:8" ht="16.5" customHeight="1">
      <c r="A52" s="85"/>
      <c r="B52" s="92"/>
      <c r="C52" s="92">
        <v>4300</v>
      </c>
      <c r="D52" s="93" t="s">
        <v>630</v>
      </c>
      <c r="E52" s="94">
        <v>32510</v>
      </c>
      <c r="F52" s="24">
        <v>15700</v>
      </c>
      <c r="G52" s="24"/>
      <c r="H52" s="24">
        <f t="shared" si="2"/>
        <v>48210</v>
      </c>
    </row>
    <row r="53" spans="1:8" ht="16.5" customHeight="1">
      <c r="A53" s="85"/>
      <c r="B53" s="92"/>
      <c r="C53" s="92">
        <v>4430</v>
      </c>
      <c r="D53" s="93" t="s">
        <v>631</v>
      </c>
      <c r="E53" s="94">
        <v>5433</v>
      </c>
      <c r="F53" s="24"/>
      <c r="G53" s="24"/>
      <c r="H53" s="24">
        <f t="shared" si="2"/>
        <v>5433</v>
      </c>
    </row>
    <row r="54" spans="1:8" ht="16.5" customHeight="1">
      <c r="A54" s="85"/>
      <c r="B54" s="92"/>
      <c r="C54" s="92">
        <v>4520</v>
      </c>
      <c r="D54" s="93" t="s">
        <v>632</v>
      </c>
      <c r="E54" s="94">
        <v>2632</v>
      </c>
      <c r="F54" s="24"/>
      <c r="G54" s="24"/>
      <c r="H54" s="24">
        <f t="shared" si="2"/>
        <v>2632</v>
      </c>
    </row>
    <row r="55" spans="1:8" ht="16.5" customHeight="1">
      <c r="A55" s="85"/>
      <c r="B55" s="92"/>
      <c r="C55" s="92">
        <v>4530</v>
      </c>
      <c r="D55" s="93" t="s">
        <v>633</v>
      </c>
      <c r="E55" s="94">
        <v>64967</v>
      </c>
      <c r="F55" s="24"/>
      <c r="G55" s="24">
        <v>10000</v>
      </c>
      <c r="H55" s="24">
        <f t="shared" si="2"/>
        <v>54967</v>
      </c>
    </row>
    <row r="56" spans="1:8" ht="16.5" customHeight="1">
      <c r="A56" s="85"/>
      <c r="B56" s="92"/>
      <c r="C56" s="92">
        <v>4590</v>
      </c>
      <c r="D56" s="93" t="s">
        <v>634</v>
      </c>
      <c r="E56" s="94">
        <v>2496</v>
      </c>
      <c r="F56" s="24"/>
      <c r="G56" s="24"/>
      <c r="H56" s="24">
        <f t="shared" si="2"/>
        <v>2496</v>
      </c>
    </row>
    <row r="57" spans="1:8" ht="12.75" customHeight="1" hidden="1">
      <c r="A57" s="85"/>
      <c r="B57" s="92"/>
      <c r="C57" s="112"/>
      <c r="D57" s="93"/>
      <c r="E57" s="94"/>
      <c r="F57" s="24"/>
      <c r="G57" s="24"/>
      <c r="H57" s="24"/>
    </row>
    <row r="58" spans="1:8" ht="12.75" customHeight="1">
      <c r="A58" s="85"/>
      <c r="B58" s="92"/>
      <c r="C58" s="112" t="s">
        <v>31</v>
      </c>
      <c r="D58" s="93" t="s">
        <v>665</v>
      </c>
      <c r="E58" s="94"/>
      <c r="F58" s="24">
        <v>500</v>
      </c>
      <c r="G58" s="24"/>
      <c r="H58" s="24">
        <f>E58+F58-G58</f>
        <v>500</v>
      </c>
    </row>
    <row r="59" spans="1:8" ht="16.5" customHeight="1">
      <c r="A59" s="85"/>
      <c r="B59" s="92"/>
      <c r="C59" s="92">
        <v>6050</v>
      </c>
      <c r="D59" s="93" t="s">
        <v>635</v>
      </c>
      <c r="E59" s="94">
        <v>50000</v>
      </c>
      <c r="F59" s="24"/>
      <c r="G59" s="24">
        <v>50000</v>
      </c>
      <c r="H59" s="24">
        <f>E59+F59-G59</f>
        <v>0</v>
      </c>
    </row>
    <row r="60" spans="1:8" ht="16.5" customHeight="1">
      <c r="A60" s="85"/>
      <c r="B60" s="92"/>
      <c r="C60" s="92">
        <v>6060</v>
      </c>
      <c r="D60" s="93" t="s">
        <v>636</v>
      </c>
      <c r="E60" s="94">
        <v>5000</v>
      </c>
      <c r="F60" s="24"/>
      <c r="G60" s="24"/>
      <c r="H60" s="24">
        <f>E60+F60-G60</f>
        <v>5000</v>
      </c>
    </row>
    <row r="61" spans="1:8" ht="16.5" customHeight="1">
      <c r="A61" s="85"/>
      <c r="B61" s="109" t="s">
        <v>754</v>
      </c>
      <c r="C61" s="109"/>
      <c r="D61" s="432" t="s">
        <v>862</v>
      </c>
      <c r="E61" s="111">
        <f>E62</f>
        <v>10000</v>
      </c>
      <c r="F61" s="20">
        <f>F62</f>
        <v>0</v>
      </c>
      <c r="G61" s="20"/>
      <c r="H61" s="20">
        <f>H62</f>
        <v>10000</v>
      </c>
    </row>
    <row r="62" spans="1:8" ht="22.5" customHeight="1">
      <c r="A62" s="85"/>
      <c r="B62" s="92"/>
      <c r="C62" s="92" t="s">
        <v>755</v>
      </c>
      <c r="D62" s="431" t="s">
        <v>756</v>
      </c>
      <c r="E62" s="94">
        <v>10000</v>
      </c>
      <c r="F62" s="24"/>
      <c r="G62" s="24"/>
      <c r="H62" s="24">
        <f>E62+F62-G62</f>
        <v>10000</v>
      </c>
    </row>
    <row r="63" spans="1:8" s="16" customFormat="1" ht="16.5" customHeight="1" hidden="1">
      <c r="A63" s="106"/>
      <c r="B63" s="106"/>
      <c r="C63" s="106"/>
      <c r="D63" s="14"/>
      <c r="E63" s="108"/>
      <c r="F63" s="108"/>
      <c r="G63" s="108"/>
      <c r="H63" s="108"/>
    </row>
    <row r="64" spans="1:8" s="16" customFormat="1" ht="16.5" customHeight="1" hidden="1">
      <c r="A64" s="109"/>
      <c r="B64" s="17"/>
      <c r="C64" s="17"/>
      <c r="D64" s="19"/>
      <c r="E64" s="20"/>
      <c r="F64" s="20"/>
      <c r="G64" s="20"/>
      <c r="H64" s="20"/>
    </row>
    <row r="65" spans="1:8" ht="16.5" customHeight="1" hidden="1">
      <c r="A65" s="85"/>
      <c r="B65" s="21"/>
      <c r="C65" s="92"/>
      <c r="D65" s="93"/>
      <c r="E65" s="24"/>
      <c r="F65" s="24"/>
      <c r="G65" s="24"/>
      <c r="H65" s="24"/>
    </row>
    <row r="66" spans="1:8" ht="12.75" customHeight="1" hidden="1">
      <c r="A66" s="85"/>
      <c r="B66" s="92"/>
      <c r="C66" s="92"/>
      <c r="D66" s="93"/>
      <c r="E66" s="94"/>
      <c r="F66" s="24"/>
      <c r="G66" s="24"/>
      <c r="H66" s="24"/>
    </row>
    <row r="67" spans="1:8" ht="16.5" customHeight="1" hidden="1">
      <c r="A67" s="85"/>
      <c r="B67" s="92"/>
      <c r="C67" s="92"/>
      <c r="D67" s="93"/>
      <c r="E67" s="94"/>
      <c r="F67" s="24"/>
      <c r="G67" s="24"/>
      <c r="H67" s="24"/>
    </row>
    <row r="68" spans="1:8" s="16" customFormat="1" ht="16.5" customHeight="1">
      <c r="A68" s="106" t="s">
        <v>650</v>
      </c>
      <c r="B68" s="106"/>
      <c r="C68" s="106"/>
      <c r="D68" s="107" t="s">
        <v>651</v>
      </c>
      <c r="E68" s="108">
        <f>E69+E76+E82+E113</f>
        <v>4370258</v>
      </c>
      <c r="F68" s="108">
        <f>F69+F76+F82+F113</f>
        <v>24347</v>
      </c>
      <c r="G68" s="108">
        <f>G69+G76+G82+G113</f>
        <v>1231560</v>
      </c>
      <c r="H68" s="108">
        <f>H69+H76+H82+H113</f>
        <v>3163045</v>
      </c>
    </row>
    <row r="69" spans="1:8" s="16" customFormat="1" ht="16.5" customHeight="1">
      <c r="A69" s="109"/>
      <c r="B69" s="109" t="s">
        <v>652</v>
      </c>
      <c r="C69" s="109"/>
      <c r="D69" s="110" t="s">
        <v>653</v>
      </c>
      <c r="E69" s="111">
        <f>E70+E72+E73+E71+E74</f>
        <v>90000</v>
      </c>
      <c r="F69" s="111">
        <f>F70+F72+F73+F71+F74</f>
        <v>877</v>
      </c>
      <c r="G69" s="111">
        <f>G70+G72+G73+G71</f>
        <v>877</v>
      </c>
      <c r="H69" s="111">
        <f>H70+H72+H73+H71+H74</f>
        <v>90000</v>
      </c>
    </row>
    <row r="70" spans="1:8" ht="16.5" customHeight="1">
      <c r="A70" s="85"/>
      <c r="B70" s="92"/>
      <c r="C70" s="92">
        <v>4010</v>
      </c>
      <c r="D70" s="93" t="s">
        <v>654</v>
      </c>
      <c r="E70" s="94">
        <v>65589</v>
      </c>
      <c r="F70" s="90">
        <v>877</v>
      </c>
      <c r="G70" s="24"/>
      <c r="H70" s="24">
        <f aca="true" t="shared" si="3" ref="H70:H75">E70+F70-G70</f>
        <v>66466</v>
      </c>
    </row>
    <row r="71" spans="1:8" ht="16.5" customHeight="1">
      <c r="A71" s="85"/>
      <c r="B71" s="92"/>
      <c r="C71" s="92">
        <v>4040</v>
      </c>
      <c r="D71" s="93" t="s">
        <v>655</v>
      </c>
      <c r="E71" s="94">
        <v>5870</v>
      </c>
      <c r="F71" s="90"/>
      <c r="G71" s="24"/>
      <c r="H71" s="24">
        <f t="shared" si="3"/>
        <v>5870</v>
      </c>
    </row>
    <row r="72" spans="1:8" ht="16.5" customHeight="1">
      <c r="A72" s="85"/>
      <c r="B72" s="92"/>
      <c r="C72" s="92">
        <v>4110</v>
      </c>
      <c r="D72" s="93" t="s">
        <v>656</v>
      </c>
      <c r="E72" s="94">
        <v>10790</v>
      </c>
      <c r="F72" s="90"/>
      <c r="G72" s="24">
        <v>754</v>
      </c>
      <c r="H72" s="24">
        <f t="shared" si="3"/>
        <v>10036</v>
      </c>
    </row>
    <row r="73" spans="1:8" ht="16.5" customHeight="1">
      <c r="A73" s="85"/>
      <c r="B73" s="92"/>
      <c r="C73" s="92">
        <v>4120</v>
      </c>
      <c r="D73" s="93" t="s">
        <v>657</v>
      </c>
      <c r="E73" s="94">
        <v>1751</v>
      </c>
      <c r="F73" s="90"/>
      <c r="G73" s="24">
        <v>123</v>
      </c>
      <c r="H73" s="24">
        <f t="shared" si="3"/>
        <v>1628</v>
      </c>
    </row>
    <row r="74" spans="1:8" ht="12.75" customHeight="1">
      <c r="A74" s="85"/>
      <c r="B74" s="92"/>
      <c r="C74" s="92" t="s">
        <v>586</v>
      </c>
      <c r="D74" s="93" t="s">
        <v>597</v>
      </c>
      <c r="E74" s="94">
        <v>6000</v>
      </c>
      <c r="F74" s="113"/>
      <c r="G74" s="24"/>
      <c r="H74" s="24">
        <f t="shared" si="3"/>
        <v>6000</v>
      </c>
    </row>
    <row r="75" spans="1:8" ht="16.5" customHeight="1">
      <c r="A75" s="85"/>
      <c r="B75" s="92"/>
      <c r="C75" s="92">
        <v>4750</v>
      </c>
      <c r="D75" s="93" t="s">
        <v>658</v>
      </c>
      <c r="E75" s="94">
        <f>F75+G75</f>
        <v>0</v>
      </c>
      <c r="F75" s="24"/>
      <c r="G75" s="24"/>
      <c r="H75" s="24">
        <f t="shared" si="3"/>
        <v>0</v>
      </c>
    </row>
    <row r="76" spans="1:8" s="16" customFormat="1" ht="16.5" customHeight="1">
      <c r="A76" s="109"/>
      <c r="B76" s="109" t="s">
        <v>659</v>
      </c>
      <c r="C76" s="109"/>
      <c r="D76" s="110" t="s">
        <v>660</v>
      </c>
      <c r="E76" s="111">
        <f>E77+E78+E79+E80+E81</f>
        <v>91354</v>
      </c>
      <c r="F76" s="111">
        <f>F77+F78+F79+F80+F81</f>
        <v>5000</v>
      </c>
      <c r="G76" s="111">
        <f>G77+G78+G79+G80+G81</f>
        <v>5000</v>
      </c>
      <c r="H76" s="111">
        <f>H77+H78+H79+H80+H81</f>
        <v>91354</v>
      </c>
    </row>
    <row r="77" spans="1:8" ht="16.5" customHeight="1">
      <c r="A77" s="85"/>
      <c r="B77" s="92"/>
      <c r="C77" s="92">
        <v>3030</v>
      </c>
      <c r="D77" s="93" t="s">
        <v>661</v>
      </c>
      <c r="E77" s="94">
        <v>67260</v>
      </c>
      <c r="F77" s="24"/>
      <c r="G77" s="24"/>
      <c r="H77" s="24">
        <f>E77+F77-G77</f>
        <v>67260</v>
      </c>
    </row>
    <row r="78" spans="1:8" ht="16.5" customHeight="1">
      <c r="A78" s="85"/>
      <c r="B78" s="92"/>
      <c r="C78" s="92">
        <v>4210</v>
      </c>
      <c r="D78" s="93" t="s">
        <v>662</v>
      </c>
      <c r="E78" s="94">
        <v>6411</v>
      </c>
      <c r="F78" s="24">
        <v>5000</v>
      </c>
      <c r="G78" s="24"/>
      <c r="H78" s="24">
        <f>E78+F78-G78</f>
        <v>11411</v>
      </c>
    </row>
    <row r="79" spans="1:8" ht="16.5" customHeight="1">
      <c r="A79" s="85"/>
      <c r="B79" s="92"/>
      <c r="C79" s="92">
        <v>4300</v>
      </c>
      <c r="D79" s="93" t="s">
        <v>663</v>
      </c>
      <c r="E79" s="94">
        <v>17583</v>
      </c>
      <c r="F79" s="24"/>
      <c r="G79" s="24">
        <v>5000</v>
      </c>
      <c r="H79" s="24">
        <f>E79+F79-G79</f>
        <v>12583</v>
      </c>
    </row>
    <row r="80" spans="1:8" ht="16.5" customHeight="1">
      <c r="A80" s="85"/>
      <c r="B80" s="92"/>
      <c r="C80" s="92">
        <v>4410</v>
      </c>
      <c r="D80" s="93" t="s">
        <v>664</v>
      </c>
      <c r="E80" s="94">
        <v>0</v>
      </c>
      <c r="F80" s="24"/>
      <c r="G80" s="24"/>
      <c r="H80" s="24">
        <f>E80+F80-G80</f>
        <v>0</v>
      </c>
    </row>
    <row r="81" spans="1:8" ht="16.5" customHeight="1">
      <c r="A81" s="85"/>
      <c r="B81" s="92"/>
      <c r="C81" s="92">
        <v>4610</v>
      </c>
      <c r="D81" s="93" t="s">
        <v>665</v>
      </c>
      <c r="E81" s="94">
        <v>100</v>
      </c>
      <c r="F81" s="24"/>
      <c r="G81" s="24"/>
      <c r="H81" s="24">
        <f>E81+F81-G81</f>
        <v>100</v>
      </c>
    </row>
    <row r="82" spans="1:8" s="16" customFormat="1" ht="16.5" customHeight="1">
      <c r="A82" s="114"/>
      <c r="B82" s="114">
        <v>75023</v>
      </c>
      <c r="C82" s="109"/>
      <c r="D82" s="110" t="s">
        <v>666</v>
      </c>
      <c r="E82" s="111">
        <f>SUM(E83:E111)</f>
        <v>3870915</v>
      </c>
      <c r="F82" s="111">
        <f>SUM(F83:F111)</f>
        <v>18470</v>
      </c>
      <c r="G82" s="111">
        <f>SUM(G83:G111)</f>
        <v>1225683</v>
      </c>
      <c r="H82" s="111">
        <f>SUM(H83:H111)</f>
        <v>2663702</v>
      </c>
    </row>
    <row r="83" spans="1:8" ht="16.5" customHeight="1">
      <c r="A83" s="115"/>
      <c r="B83" s="116"/>
      <c r="C83" s="92" t="s">
        <v>642</v>
      </c>
      <c r="D83" s="93" t="s">
        <v>748</v>
      </c>
      <c r="E83" s="94">
        <v>1620</v>
      </c>
      <c r="F83" s="24"/>
      <c r="G83" s="24"/>
      <c r="H83" s="24">
        <f aca="true" t="shared" si="4" ref="H83:H102">E83+F83-G83</f>
        <v>1620</v>
      </c>
    </row>
    <row r="84" spans="1:8" ht="16.5" customHeight="1">
      <c r="A84" s="116"/>
      <c r="B84" s="116"/>
      <c r="C84" s="92">
        <v>4010</v>
      </c>
      <c r="D84" s="93" t="s">
        <v>667</v>
      </c>
      <c r="E84" s="94">
        <v>1473333</v>
      </c>
      <c r="F84" s="24"/>
      <c r="G84" s="24"/>
      <c r="H84" s="24">
        <f t="shared" si="4"/>
        <v>1473333</v>
      </c>
    </row>
    <row r="85" spans="1:8" ht="16.5" customHeight="1">
      <c r="A85" s="116"/>
      <c r="B85" s="116"/>
      <c r="C85" s="92">
        <v>4040</v>
      </c>
      <c r="D85" s="93" t="s">
        <v>668</v>
      </c>
      <c r="E85" s="94">
        <v>81782</v>
      </c>
      <c r="F85" s="24"/>
      <c r="G85" s="24"/>
      <c r="H85" s="24">
        <f t="shared" si="4"/>
        <v>81782</v>
      </c>
    </row>
    <row r="86" spans="1:8" ht="16.5" customHeight="1">
      <c r="A86" s="116"/>
      <c r="B86" s="116"/>
      <c r="C86" s="92">
        <v>4110</v>
      </c>
      <c r="D86" s="93" t="s">
        <v>669</v>
      </c>
      <c r="E86" s="94">
        <v>208432</v>
      </c>
      <c r="F86" s="24"/>
      <c r="G86" s="24"/>
      <c r="H86" s="24">
        <f t="shared" si="4"/>
        <v>208432</v>
      </c>
    </row>
    <row r="87" spans="1:8" ht="16.5" customHeight="1">
      <c r="A87" s="116"/>
      <c r="B87" s="116"/>
      <c r="C87" s="92">
        <v>4120</v>
      </c>
      <c r="D87" s="93" t="s">
        <v>670</v>
      </c>
      <c r="E87" s="94">
        <v>33819</v>
      </c>
      <c r="F87" s="24"/>
      <c r="G87" s="24"/>
      <c r="H87" s="24">
        <f t="shared" si="4"/>
        <v>33819</v>
      </c>
    </row>
    <row r="88" spans="1:8" ht="16.5" customHeight="1">
      <c r="A88" s="116"/>
      <c r="B88" s="116"/>
      <c r="C88" s="92">
        <v>4140</v>
      </c>
      <c r="D88" s="93" t="s">
        <v>671</v>
      </c>
      <c r="E88" s="94">
        <v>7725</v>
      </c>
      <c r="F88" s="24"/>
      <c r="G88" s="24"/>
      <c r="H88" s="24">
        <f t="shared" si="4"/>
        <v>7725</v>
      </c>
    </row>
    <row r="89" spans="1:8" ht="16.5" customHeight="1">
      <c r="A89" s="116"/>
      <c r="B89" s="116"/>
      <c r="C89" s="92">
        <v>4170</v>
      </c>
      <c r="D89" s="93" t="s">
        <v>672</v>
      </c>
      <c r="E89" s="94">
        <v>76720</v>
      </c>
      <c r="F89" s="24"/>
      <c r="G89" s="24"/>
      <c r="H89" s="24">
        <f t="shared" si="4"/>
        <v>76720</v>
      </c>
    </row>
    <row r="90" spans="1:8" ht="16.5" customHeight="1">
      <c r="A90" s="116"/>
      <c r="B90" s="116"/>
      <c r="C90" s="92">
        <v>4210</v>
      </c>
      <c r="D90" s="93" t="s">
        <v>673</v>
      </c>
      <c r="E90" s="94">
        <v>108697</v>
      </c>
      <c r="F90" s="24"/>
      <c r="G90" s="24"/>
      <c r="H90" s="24">
        <f t="shared" si="4"/>
        <v>108697</v>
      </c>
    </row>
    <row r="91" spans="1:8" ht="16.5" customHeight="1">
      <c r="A91" s="116"/>
      <c r="B91" s="116"/>
      <c r="C91" s="92">
        <v>4260</v>
      </c>
      <c r="D91" s="93" t="s">
        <v>674</v>
      </c>
      <c r="E91" s="94">
        <v>22781</v>
      </c>
      <c r="F91" s="24"/>
      <c r="G91" s="24"/>
      <c r="H91" s="24">
        <f t="shared" si="4"/>
        <v>22781</v>
      </c>
    </row>
    <row r="92" spans="1:8" ht="16.5" customHeight="1">
      <c r="A92" s="116"/>
      <c r="B92" s="116"/>
      <c r="C92" s="92">
        <v>4270</v>
      </c>
      <c r="D92" s="93" t="s">
        <v>675</v>
      </c>
      <c r="E92" s="94">
        <v>15667</v>
      </c>
      <c r="F92" s="24"/>
      <c r="G92" s="24"/>
      <c r="H92" s="24">
        <f t="shared" si="4"/>
        <v>15667</v>
      </c>
    </row>
    <row r="93" spans="1:8" ht="16.5" customHeight="1">
      <c r="A93" s="116"/>
      <c r="B93" s="116"/>
      <c r="C93" s="92">
        <v>4280</v>
      </c>
      <c r="D93" s="93" t="s">
        <v>676</v>
      </c>
      <c r="E93" s="94">
        <v>2060</v>
      </c>
      <c r="F93" s="24"/>
      <c r="G93" s="24"/>
      <c r="H93" s="24">
        <f t="shared" si="4"/>
        <v>2060</v>
      </c>
    </row>
    <row r="94" spans="1:8" ht="16.5" customHeight="1">
      <c r="A94" s="116"/>
      <c r="B94" s="116"/>
      <c r="C94" s="92">
        <v>4300</v>
      </c>
      <c r="D94" s="93" t="s">
        <v>677</v>
      </c>
      <c r="E94" s="94">
        <v>128091</v>
      </c>
      <c r="F94" s="24">
        <v>16470</v>
      </c>
      <c r="G94" s="24"/>
      <c r="H94" s="24">
        <f t="shared" si="4"/>
        <v>144561</v>
      </c>
    </row>
    <row r="95" spans="1:8" ht="16.5" customHeight="1">
      <c r="A95" s="116"/>
      <c r="B95" s="116"/>
      <c r="C95" s="92">
        <v>4350</v>
      </c>
      <c r="D95" s="93" t="s">
        <v>678</v>
      </c>
      <c r="E95" s="94">
        <v>11000</v>
      </c>
      <c r="F95" s="24"/>
      <c r="G95" s="24"/>
      <c r="H95" s="24">
        <f t="shared" si="4"/>
        <v>11000</v>
      </c>
    </row>
    <row r="96" spans="1:8" ht="16.5" customHeight="1">
      <c r="A96" s="116"/>
      <c r="B96" s="116"/>
      <c r="C96" s="92">
        <v>4360</v>
      </c>
      <c r="D96" s="93" t="s">
        <v>679</v>
      </c>
      <c r="E96" s="94">
        <v>4120</v>
      </c>
      <c r="F96" s="24">
        <v>2000</v>
      </c>
      <c r="G96" s="24"/>
      <c r="H96" s="24">
        <f t="shared" si="4"/>
        <v>6120</v>
      </c>
    </row>
    <row r="97" spans="1:8" ht="16.5" customHeight="1">
      <c r="A97" s="116"/>
      <c r="B97" s="116"/>
      <c r="C97" s="92">
        <v>4370</v>
      </c>
      <c r="D97" s="93" t="s">
        <v>680</v>
      </c>
      <c r="E97" s="94">
        <v>22660</v>
      </c>
      <c r="F97" s="24"/>
      <c r="G97" s="24">
        <v>2000</v>
      </c>
      <c r="H97" s="24">
        <f t="shared" si="4"/>
        <v>20660</v>
      </c>
    </row>
    <row r="98" spans="1:8" ht="16.5" customHeight="1">
      <c r="A98" s="116"/>
      <c r="B98" s="116"/>
      <c r="C98" s="92">
        <v>4380</v>
      </c>
      <c r="D98" s="93" t="s">
        <v>681</v>
      </c>
      <c r="E98" s="94">
        <v>515</v>
      </c>
      <c r="F98" s="24"/>
      <c r="G98" s="24"/>
      <c r="H98" s="24">
        <f t="shared" si="4"/>
        <v>515</v>
      </c>
    </row>
    <row r="99" spans="1:8" ht="16.5" customHeight="1">
      <c r="A99" s="116"/>
      <c r="B99" s="116"/>
      <c r="C99" s="92">
        <v>4410</v>
      </c>
      <c r="D99" s="93" t="s">
        <v>682</v>
      </c>
      <c r="E99" s="94">
        <v>43981</v>
      </c>
      <c r="F99" s="24"/>
      <c r="G99" s="24"/>
      <c r="H99" s="24">
        <f t="shared" si="4"/>
        <v>43981</v>
      </c>
    </row>
    <row r="100" spans="1:8" ht="16.5" customHeight="1">
      <c r="A100" s="116"/>
      <c r="B100" s="116"/>
      <c r="C100" s="92">
        <v>4420</v>
      </c>
      <c r="D100" s="93" t="s">
        <v>683</v>
      </c>
      <c r="E100" s="94">
        <v>2060</v>
      </c>
      <c r="F100" s="24"/>
      <c r="G100" s="24"/>
      <c r="H100" s="24">
        <f t="shared" si="4"/>
        <v>2060</v>
      </c>
    </row>
    <row r="101" spans="1:8" ht="16.5" customHeight="1">
      <c r="A101" s="116"/>
      <c r="B101" s="116"/>
      <c r="C101" s="92">
        <v>4430</v>
      </c>
      <c r="D101" s="93" t="s">
        <v>684</v>
      </c>
      <c r="E101" s="94">
        <v>7107</v>
      </c>
      <c r="F101" s="24"/>
      <c r="G101" s="24"/>
      <c r="H101" s="24">
        <f t="shared" si="4"/>
        <v>7107</v>
      </c>
    </row>
    <row r="102" spans="1:8" ht="16.5" customHeight="1">
      <c r="A102" s="116"/>
      <c r="B102" s="116"/>
      <c r="C102" s="92">
        <v>4440</v>
      </c>
      <c r="D102" s="93" t="s">
        <v>685</v>
      </c>
      <c r="E102" s="94">
        <v>46244</v>
      </c>
      <c r="F102" s="24"/>
      <c r="G102" s="24"/>
      <c r="H102" s="24">
        <f t="shared" si="4"/>
        <v>46244</v>
      </c>
    </row>
    <row r="103" spans="1:8" ht="12.75" customHeight="1" hidden="1">
      <c r="A103" s="116"/>
      <c r="B103" s="116"/>
      <c r="C103" s="92"/>
      <c r="D103" s="93"/>
      <c r="E103" s="94"/>
      <c r="F103" s="24"/>
      <c r="G103" s="24"/>
      <c r="H103" s="24"/>
    </row>
    <row r="104" spans="1:8" ht="16.5" customHeight="1">
      <c r="A104" s="116"/>
      <c r="B104" s="116"/>
      <c r="C104" s="92">
        <v>4610</v>
      </c>
      <c r="D104" s="93" t="s">
        <v>686</v>
      </c>
      <c r="E104" s="94">
        <v>515</v>
      </c>
      <c r="F104" s="24"/>
      <c r="G104" s="24"/>
      <c r="H104" s="24">
        <f aca="true" t="shared" si="5" ref="H104:H111">E104+F104-G104</f>
        <v>515</v>
      </c>
    </row>
    <row r="105" spans="1:8" ht="16.5" customHeight="1">
      <c r="A105" s="116"/>
      <c r="B105" s="116"/>
      <c r="C105" s="92">
        <v>4700</v>
      </c>
      <c r="D105" s="93" t="s">
        <v>687</v>
      </c>
      <c r="E105" s="94">
        <v>6180</v>
      </c>
      <c r="F105" s="24"/>
      <c r="G105" s="24"/>
      <c r="H105" s="24">
        <f t="shared" si="5"/>
        <v>6180</v>
      </c>
    </row>
    <row r="106" spans="1:8" ht="26.25" customHeight="1">
      <c r="A106" s="116"/>
      <c r="B106" s="116"/>
      <c r="C106" s="92">
        <v>4740</v>
      </c>
      <c r="D106" s="93" t="s">
        <v>871</v>
      </c>
      <c r="E106" s="94">
        <v>11150</v>
      </c>
      <c r="F106" s="24"/>
      <c r="G106" s="24"/>
      <c r="H106" s="24">
        <f t="shared" si="5"/>
        <v>11150</v>
      </c>
    </row>
    <row r="107" spans="1:8" ht="16.5" customHeight="1">
      <c r="A107" s="116"/>
      <c r="B107" s="116"/>
      <c r="C107" s="92">
        <v>4750</v>
      </c>
      <c r="D107" s="93" t="s">
        <v>688</v>
      </c>
      <c r="E107" s="94">
        <v>17197</v>
      </c>
      <c r="F107" s="24"/>
      <c r="G107" s="24"/>
      <c r="H107" s="24">
        <f t="shared" si="5"/>
        <v>17197</v>
      </c>
    </row>
    <row r="108" spans="1:8" ht="16.5" customHeight="1">
      <c r="A108" s="116"/>
      <c r="B108" s="116"/>
      <c r="C108" s="92">
        <v>6050</v>
      </c>
      <c r="D108" s="93" t="s">
        <v>689</v>
      </c>
      <c r="E108" s="94">
        <v>876716</v>
      </c>
      <c r="F108" s="24"/>
      <c r="G108" s="24">
        <v>567940</v>
      </c>
      <c r="H108" s="24">
        <f t="shared" si="5"/>
        <v>308776</v>
      </c>
    </row>
    <row r="109" spans="1:8" ht="16.5" customHeight="1">
      <c r="A109" s="116"/>
      <c r="B109" s="116"/>
      <c r="C109" s="92">
        <v>6058</v>
      </c>
      <c r="D109" s="93" t="s">
        <v>690</v>
      </c>
      <c r="E109" s="94">
        <v>403120</v>
      </c>
      <c r="F109" s="24"/>
      <c r="G109" s="24">
        <v>403120</v>
      </c>
      <c r="H109" s="24">
        <f t="shared" si="5"/>
        <v>0</v>
      </c>
    </row>
    <row r="110" spans="1:8" ht="16.5" customHeight="1">
      <c r="A110" s="116"/>
      <c r="B110" s="116"/>
      <c r="C110" s="92">
        <v>6059</v>
      </c>
      <c r="D110" s="93" t="s">
        <v>691</v>
      </c>
      <c r="E110" s="94">
        <v>252623</v>
      </c>
      <c r="F110" s="24"/>
      <c r="G110" s="24">
        <v>252623</v>
      </c>
      <c r="H110" s="24">
        <f t="shared" si="5"/>
        <v>0</v>
      </c>
    </row>
    <row r="111" spans="1:8" ht="16.5" customHeight="1">
      <c r="A111" s="116"/>
      <c r="B111" s="116"/>
      <c r="C111" s="92">
        <v>6060</v>
      </c>
      <c r="D111" s="93" t="s">
        <v>692</v>
      </c>
      <c r="E111" s="94">
        <v>5000</v>
      </c>
      <c r="F111" s="24"/>
      <c r="G111" s="24"/>
      <c r="H111" s="24">
        <f t="shared" si="5"/>
        <v>5000</v>
      </c>
    </row>
    <row r="112" spans="1:8" ht="12.75" customHeight="1" hidden="1">
      <c r="A112" s="116"/>
      <c r="B112" s="116"/>
      <c r="C112" s="92"/>
      <c r="D112" s="93"/>
      <c r="E112" s="94"/>
      <c r="F112" s="24"/>
      <c r="G112" s="24"/>
      <c r="H112" s="24"/>
    </row>
    <row r="113" spans="1:8" s="16" customFormat="1" ht="16.5" customHeight="1">
      <c r="A113" s="114"/>
      <c r="B113" s="114">
        <v>75095</v>
      </c>
      <c r="C113" s="109"/>
      <c r="D113" s="110" t="s">
        <v>693</v>
      </c>
      <c r="E113" s="111">
        <f>SUM(E114:E119)</f>
        <v>317989</v>
      </c>
      <c r="F113" s="111">
        <f>SUM(F114:F119)</f>
        <v>0</v>
      </c>
      <c r="G113" s="111">
        <f>SUM(G115:G119)</f>
        <v>0</v>
      </c>
      <c r="H113" s="111">
        <f>SUM(H114:H119)</f>
        <v>317989</v>
      </c>
    </row>
    <row r="114" spans="1:8" s="16" customFormat="1" ht="16.5" customHeight="1">
      <c r="A114" s="114"/>
      <c r="B114" s="114"/>
      <c r="C114" s="109" t="s">
        <v>587</v>
      </c>
      <c r="D114" s="93" t="s">
        <v>592</v>
      </c>
      <c r="E114" s="90">
        <v>26480</v>
      </c>
      <c r="F114" s="90"/>
      <c r="G114" s="90"/>
      <c r="H114" s="90">
        <f aca="true" t="shared" si="6" ref="H114:H119">E114+F114-G114</f>
        <v>26480</v>
      </c>
    </row>
    <row r="115" spans="1:8" ht="16.5" customHeight="1">
      <c r="A115" s="115"/>
      <c r="B115" s="115"/>
      <c r="C115" s="88">
        <v>4170</v>
      </c>
      <c r="D115" s="97" t="s">
        <v>694</v>
      </c>
      <c r="E115" s="90">
        <v>8240</v>
      </c>
      <c r="F115" s="24"/>
      <c r="G115" s="24"/>
      <c r="H115" s="24">
        <f t="shared" si="6"/>
        <v>8240</v>
      </c>
    </row>
    <row r="116" spans="1:8" ht="16.5" customHeight="1">
      <c r="A116" s="115"/>
      <c r="B116" s="115"/>
      <c r="C116" s="92">
        <v>4210</v>
      </c>
      <c r="D116" s="93" t="s">
        <v>703</v>
      </c>
      <c r="E116" s="94">
        <v>13390</v>
      </c>
      <c r="F116" s="24"/>
      <c r="G116" s="24"/>
      <c r="H116" s="24">
        <f t="shared" si="6"/>
        <v>13390</v>
      </c>
    </row>
    <row r="117" spans="1:8" ht="16.5" customHeight="1">
      <c r="A117" s="116"/>
      <c r="B117" s="116"/>
      <c r="C117" s="92">
        <v>4300</v>
      </c>
      <c r="D117" s="93" t="s">
        <v>704</v>
      </c>
      <c r="E117" s="94">
        <v>250000</v>
      </c>
      <c r="F117" s="24"/>
      <c r="G117" s="24"/>
      <c r="H117" s="24">
        <f t="shared" si="6"/>
        <v>250000</v>
      </c>
    </row>
    <row r="118" spans="1:8" ht="16.5" customHeight="1">
      <c r="A118" s="116"/>
      <c r="B118" s="116"/>
      <c r="C118" s="92">
        <v>4390</v>
      </c>
      <c r="D118" s="93" t="s">
        <v>705</v>
      </c>
      <c r="E118" s="94">
        <v>9270</v>
      </c>
      <c r="F118" s="24"/>
      <c r="G118" s="24"/>
      <c r="H118" s="24">
        <f t="shared" si="6"/>
        <v>9270</v>
      </c>
    </row>
    <row r="119" spans="1:8" ht="16.5" customHeight="1">
      <c r="A119" s="116"/>
      <c r="B119" s="116"/>
      <c r="C119" s="92">
        <v>4430</v>
      </c>
      <c r="D119" s="93" t="s">
        <v>706</v>
      </c>
      <c r="E119" s="94">
        <v>10609</v>
      </c>
      <c r="F119" s="24"/>
      <c r="G119" s="24"/>
      <c r="H119" s="24">
        <f t="shared" si="6"/>
        <v>10609</v>
      </c>
    </row>
    <row r="120" spans="1:8" s="16" customFormat="1" ht="27.75" customHeight="1">
      <c r="A120" s="117">
        <v>751</v>
      </c>
      <c r="B120" s="117"/>
      <c r="C120" s="106"/>
      <c r="D120" s="107" t="s">
        <v>707</v>
      </c>
      <c r="E120" s="108">
        <f>E121+E125+E135</f>
        <v>16551</v>
      </c>
      <c r="F120" s="108">
        <f>F121+F125+F135</f>
        <v>0</v>
      </c>
      <c r="G120" s="108">
        <f>G121+G125+G135</f>
        <v>0</v>
      </c>
      <c r="H120" s="405">
        <f>H121+H125+H135</f>
        <v>16551</v>
      </c>
    </row>
    <row r="121" spans="1:8" s="16" customFormat="1" ht="27.75" customHeight="1">
      <c r="A121" s="114"/>
      <c r="B121" s="114">
        <v>75101</v>
      </c>
      <c r="C121" s="109"/>
      <c r="D121" s="110" t="s">
        <v>708</v>
      </c>
      <c r="E121" s="111">
        <f>E122+E123+E124</f>
        <v>1549</v>
      </c>
      <c r="F121" s="111">
        <f>F122+F123+F124</f>
        <v>0</v>
      </c>
      <c r="G121" s="111">
        <f>G122+G123+G124</f>
        <v>0</v>
      </c>
      <c r="H121" s="111">
        <f>H122+H123+H124</f>
        <v>1549</v>
      </c>
    </row>
    <row r="122" spans="1:8" ht="16.5" customHeight="1">
      <c r="A122" s="116"/>
      <c r="B122" s="116"/>
      <c r="C122" s="92">
        <v>4010</v>
      </c>
      <c r="D122" s="93" t="s">
        <v>709</v>
      </c>
      <c r="E122" s="94">
        <v>1318</v>
      </c>
      <c r="F122" s="90"/>
      <c r="G122" s="24"/>
      <c r="H122" s="24">
        <f>E122+F122-G122</f>
        <v>1318</v>
      </c>
    </row>
    <row r="123" spans="1:8" ht="16.5" customHeight="1">
      <c r="A123" s="116"/>
      <c r="B123" s="116"/>
      <c r="C123" s="92">
        <v>4110</v>
      </c>
      <c r="D123" s="93" t="s">
        <v>710</v>
      </c>
      <c r="E123" s="94">
        <v>199</v>
      </c>
      <c r="F123" s="90"/>
      <c r="G123" s="24"/>
      <c r="H123" s="24">
        <f>E123+F123-G123</f>
        <v>199</v>
      </c>
    </row>
    <row r="124" spans="1:8" ht="16.5" customHeight="1">
      <c r="A124" s="116"/>
      <c r="B124" s="116"/>
      <c r="C124" s="92">
        <v>4120</v>
      </c>
      <c r="D124" s="93" t="s">
        <v>711</v>
      </c>
      <c r="E124" s="94">
        <v>32</v>
      </c>
      <c r="F124" s="90"/>
      <c r="G124" s="24"/>
      <c r="H124" s="24">
        <f>E124+F124-G124</f>
        <v>32</v>
      </c>
    </row>
    <row r="125" spans="1:8" ht="12.75" hidden="1">
      <c r="A125" s="116"/>
      <c r="B125" s="114"/>
      <c r="C125" s="109"/>
      <c r="D125" s="110"/>
      <c r="E125" s="118"/>
      <c r="F125" s="24"/>
      <c r="G125" s="24"/>
      <c r="H125" s="24"/>
    </row>
    <row r="126" spans="1:8" ht="12.75" hidden="1">
      <c r="A126" s="116"/>
      <c r="B126" s="116"/>
      <c r="C126" s="92"/>
      <c r="D126" s="93"/>
      <c r="E126" s="94"/>
      <c r="F126" s="24"/>
      <c r="G126" s="24"/>
      <c r="H126" s="24"/>
    </row>
    <row r="127" spans="1:8" ht="12.75" hidden="1">
      <c r="A127" s="116"/>
      <c r="B127" s="116"/>
      <c r="C127" s="92"/>
      <c r="D127" s="93"/>
      <c r="E127" s="94"/>
      <c r="F127" s="24"/>
      <c r="G127" s="24"/>
      <c r="H127" s="24"/>
    </row>
    <row r="128" spans="1:8" ht="12.75" hidden="1">
      <c r="A128" s="116"/>
      <c r="B128" s="116"/>
      <c r="C128" s="92"/>
      <c r="D128" s="93"/>
      <c r="E128" s="94"/>
      <c r="F128" s="24"/>
      <c r="G128" s="24"/>
      <c r="H128" s="24"/>
    </row>
    <row r="129" spans="1:8" ht="12.75" hidden="1">
      <c r="A129" s="116"/>
      <c r="B129" s="116"/>
      <c r="C129" s="92"/>
      <c r="D129" s="93"/>
      <c r="E129" s="94"/>
      <c r="F129" s="24"/>
      <c r="G129" s="24"/>
      <c r="H129" s="24"/>
    </row>
    <row r="130" spans="1:8" ht="12.75" hidden="1">
      <c r="A130" s="116"/>
      <c r="B130" s="116"/>
      <c r="C130" s="92"/>
      <c r="D130" s="93"/>
      <c r="E130" s="94"/>
      <c r="F130" s="24"/>
      <c r="G130" s="24"/>
      <c r="H130" s="24"/>
    </row>
    <row r="131" spans="1:8" ht="12.75" hidden="1">
      <c r="A131" s="116"/>
      <c r="B131" s="116"/>
      <c r="C131" s="92"/>
      <c r="D131" s="93"/>
      <c r="E131" s="94"/>
      <c r="F131" s="24"/>
      <c r="G131" s="24"/>
      <c r="H131" s="24"/>
    </row>
    <row r="132" spans="1:8" ht="12.75" hidden="1">
      <c r="A132" s="116"/>
      <c r="B132" s="116"/>
      <c r="C132" s="92"/>
      <c r="D132" s="93"/>
      <c r="E132" s="94"/>
      <c r="F132" s="24"/>
      <c r="G132" s="24"/>
      <c r="H132" s="24"/>
    </row>
    <row r="133" spans="1:8" ht="12.75" hidden="1">
      <c r="A133" s="116"/>
      <c r="B133" s="116"/>
      <c r="C133" s="92"/>
      <c r="D133" s="93"/>
      <c r="E133" s="94"/>
      <c r="F133" s="24"/>
      <c r="G133" s="24"/>
      <c r="H133" s="24"/>
    </row>
    <row r="134" spans="1:8" ht="12.75" hidden="1">
      <c r="A134" s="116"/>
      <c r="B134" s="116"/>
      <c r="C134" s="92"/>
      <c r="D134" s="93"/>
      <c r="E134" s="94"/>
      <c r="F134" s="24"/>
      <c r="G134" s="24"/>
      <c r="H134" s="24"/>
    </row>
    <row r="135" spans="1:8" ht="12.75">
      <c r="A135" s="116"/>
      <c r="B135" s="114">
        <v>75113</v>
      </c>
      <c r="C135" s="109"/>
      <c r="D135" s="128" t="s">
        <v>638</v>
      </c>
      <c r="E135" s="111">
        <f>SUM(E136:E144)</f>
        <v>15002</v>
      </c>
      <c r="F135" s="20">
        <f>SUM(F136:F143,F144)</f>
        <v>0</v>
      </c>
      <c r="G135" s="20">
        <f>SUM(G137:G143,G144)</f>
        <v>0</v>
      </c>
      <c r="H135" s="20">
        <f>SUM(H136:H143,H144)</f>
        <v>15002</v>
      </c>
    </row>
    <row r="136" spans="1:8" s="408" customFormat="1" ht="12.75">
      <c r="A136" s="426"/>
      <c r="B136" s="426"/>
      <c r="C136" s="88" t="s">
        <v>587</v>
      </c>
      <c r="D136" s="89" t="s">
        <v>864</v>
      </c>
      <c r="E136" s="427">
        <v>7335</v>
      </c>
      <c r="F136" s="428"/>
      <c r="G136" s="428"/>
      <c r="H136" s="429">
        <f>E136+F136-G136</f>
        <v>7335</v>
      </c>
    </row>
    <row r="137" spans="1:8" ht="12.75">
      <c r="A137" s="116"/>
      <c r="B137" s="116"/>
      <c r="C137" s="92" t="s">
        <v>643</v>
      </c>
      <c r="D137" s="93" t="s">
        <v>656</v>
      </c>
      <c r="E137" s="94">
        <v>530</v>
      </c>
      <c r="F137" s="24"/>
      <c r="G137" s="24"/>
      <c r="H137" s="24">
        <f aca="true" t="shared" si="7" ref="H137:H144">E137+F137-G137</f>
        <v>530</v>
      </c>
    </row>
    <row r="138" spans="1:8" ht="12.75">
      <c r="A138" s="116"/>
      <c r="B138" s="116"/>
      <c r="C138" s="92" t="s">
        <v>644</v>
      </c>
      <c r="D138" s="93" t="s">
        <v>657</v>
      </c>
      <c r="E138" s="94">
        <v>86</v>
      </c>
      <c r="F138" s="24"/>
      <c r="G138" s="24"/>
      <c r="H138" s="24">
        <f t="shared" si="7"/>
        <v>86</v>
      </c>
    </row>
    <row r="139" spans="1:8" ht="12.75">
      <c r="A139" s="116"/>
      <c r="B139" s="116"/>
      <c r="C139" s="92" t="s">
        <v>645</v>
      </c>
      <c r="D139" s="97" t="s">
        <v>672</v>
      </c>
      <c r="E139" s="94">
        <v>3507</v>
      </c>
      <c r="F139" s="24"/>
      <c r="G139" s="24"/>
      <c r="H139" s="24">
        <f t="shared" si="7"/>
        <v>3507</v>
      </c>
    </row>
    <row r="140" spans="1:8" ht="12.75">
      <c r="A140" s="116"/>
      <c r="B140" s="116"/>
      <c r="C140" s="92" t="s">
        <v>586</v>
      </c>
      <c r="D140" s="93" t="s">
        <v>662</v>
      </c>
      <c r="E140" s="94">
        <v>1616</v>
      </c>
      <c r="F140" s="24"/>
      <c r="G140" s="24"/>
      <c r="H140" s="24">
        <f t="shared" si="7"/>
        <v>1616</v>
      </c>
    </row>
    <row r="141" spans="1:8" ht="12.75">
      <c r="A141" s="116"/>
      <c r="B141" s="116"/>
      <c r="C141" s="92" t="s">
        <v>646</v>
      </c>
      <c r="D141" s="93" t="s">
        <v>649</v>
      </c>
      <c r="E141" s="94">
        <v>923</v>
      </c>
      <c r="F141" s="24"/>
      <c r="G141" s="24"/>
      <c r="H141" s="24">
        <f t="shared" si="7"/>
        <v>923</v>
      </c>
    </row>
    <row r="142" spans="1:8" ht="12.75">
      <c r="A142" s="116"/>
      <c r="B142" s="116"/>
      <c r="C142" s="92" t="s">
        <v>1234</v>
      </c>
      <c r="D142" s="93" t="s">
        <v>599</v>
      </c>
      <c r="E142" s="94">
        <v>441</v>
      </c>
      <c r="F142" s="24"/>
      <c r="G142" s="24"/>
      <c r="H142" s="24">
        <f>E142+F142-G142</f>
        <v>441</v>
      </c>
    </row>
    <row r="143" spans="1:8" ht="24">
      <c r="A143" s="116"/>
      <c r="B143" s="116"/>
      <c r="C143" s="92" t="s">
        <v>647</v>
      </c>
      <c r="D143" s="93" t="s">
        <v>871</v>
      </c>
      <c r="E143" s="94">
        <v>341</v>
      </c>
      <c r="F143" s="24"/>
      <c r="G143" s="24"/>
      <c r="H143" s="24">
        <f t="shared" si="7"/>
        <v>341</v>
      </c>
    </row>
    <row r="144" spans="1:8" ht="12.75">
      <c r="A144" s="116"/>
      <c r="B144" s="116"/>
      <c r="C144" s="92" t="s">
        <v>648</v>
      </c>
      <c r="D144" s="93" t="s">
        <v>658</v>
      </c>
      <c r="E144" s="94">
        <v>223</v>
      </c>
      <c r="F144" s="24"/>
      <c r="G144" s="24"/>
      <c r="H144" s="24">
        <f t="shared" si="7"/>
        <v>223</v>
      </c>
    </row>
    <row r="145" spans="1:8" s="16" customFormat="1" ht="16.5" customHeight="1">
      <c r="A145" s="117">
        <v>754</v>
      </c>
      <c r="B145" s="117"/>
      <c r="C145" s="106"/>
      <c r="D145" s="107" t="s">
        <v>712</v>
      </c>
      <c r="E145" s="108">
        <f>E148+E167+E173+E146</f>
        <v>1187467</v>
      </c>
      <c r="F145" s="108">
        <f>F148+F167+F173+F146</f>
        <v>50000</v>
      </c>
      <c r="G145" s="108">
        <f>G148+G167+G173+G146</f>
        <v>755644</v>
      </c>
      <c r="H145" s="108">
        <f>H148+H167+H173+H146</f>
        <v>481823</v>
      </c>
    </row>
    <row r="146" spans="1:8" s="16" customFormat="1" ht="16.5" customHeight="1" hidden="1">
      <c r="A146" s="119"/>
      <c r="B146" s="119"/>
      <c r="C146" s="120"/>
      <c r="D146" s="121"/>
      <c r="E146" s="122"/>
      <c r="F146" s="122"/>
      <c r="G146" s="122"/>
      <c r="H146" s="122"/>
    </row>
    <row r="147" spans="1:8" ht="42" customHeight="1" hidden="1">
      <c r="A147" s="123"/>
      <c r="B147" s="124"/>
      <c r="C147" s="125"/>
      <c r="D147" s="126"/>
      <c r="E147" s="127"/>
      <c r="F147" s="24"/>
      <c r="G147" s="24"/>
      <c r="H147" s="24"/>
    </row>
    <row r="148" spans="1:8" s="16" customFormat="1" ht="16.5" customHeight="1">
      <c r="A148" s="114"/>
      <c r="B148" s="114">
        <v>75412</v>
      </c>
      <c r="C148" s="109"/>
      <c r="D148" s="110" t="s">
        <v>713</v>
      </c>
      <c r="E148" s="111">
        <f>SUM(E150:E166)</f>
        <v>1187467</v>
      </c>
      <c r="F148" s="111">
        <f>SUM(F150:F166)</f>
        <v>50000</v>
      </c>
      <c r="G148" s="111">
        <f>SUM(G150:G166)</f>
        <v>755644</v>
      </c>
      <c r="H148" s="111">
        <f>SUM(H150:H166)</f>
        <v>481823</v>
      </c>
    </row>
    <row r="149" spans="1:8" ht="12.75" customHeight="1" hidden="1">
      <c r="A149" s="115"/>
      <c r="B149" s="115"/>
      <c r="C149" s="92"/>
      <c r="D149" s="93"/>
      <c r="E149" s="94"/>
      <c r="F149" s="24"/>
      <c r="G149" s="24"/>
      <c r="H149" s="24"/>
    </row>
    <row r="150" spans="1:8" ht="16.5" customHeight="1">
      <c r="A150" s="116"/>
      <c r="B150" s="116"/>
      <c r="C150" s="92">
        <v>4110</v>
      </c>
      <c r="D150" s="93" t="s">
        <v>714</v>
      </c>
      <c r="E150" s="94">
        <v>5044</v>
      </c>
      <c r="F150" s="24"/>
      <c r="G150" s="24"/>
      <c r="H150" s="24">
        <f aca="true" t="shared" si="8" ref="H150:H160">E150+F150-G150</f>
        <v>5044</v>
      </c>
    </row>
    <row r="151" spans="1:8" ht="16.5" customHeight="1">
      <c r="A151" s="116"/>
      <c r="B151" s="116"/>
      <c r="C151" s="92">
        <v>4120</v>
      </c>
      <c r="D151" s="93" t="s">
        <v>715</v>
      </c>
      <c r="E151" s="94">
        <v>886</v>
      </c>
      <c r="F151" s="24"/>
      <c r="G151" s="24"/>
      <c r="H151" s="24">
        <f t="shared" si="8"/>
        <v>886</v>
      </c>
    </row>
    <row r="152" spans="1:8" ht="16.5" customHeight="1">
      <c r="A152" s="116"/>
      <c r="B152" s="116"/>
      <c r="C152" s="92">
        <v>4170</v>
      </c>
      <c r="D152" s="93" t="s">
        <v>722</v>
      </c>
      <c r="E152" s="94">
        <v>49361</v>
      </c>
      <c r="F152" s="24"/>
      <c r="G152" s="24"/>
      <c r="H152" s="24">
        <f t="shared" si="8"/>
        <v>49361</v>
      </c>
    </row>
    <row r="153" spans="1:8" ht="16.5" customHeight="1">
      <c r="A153" s="116"/>
      <c r="B153" s="116"/>
      <c r="C153" s="92">
        <v>4210</v>
      </c>
      <c r="D153" s="93" t="s">
        <v>723</v>
      </c>
      <c r="E153" s="94">
        <v>79310</v>
      </c>
      <c r="F153" s="24"/>
      <c r="G153" s="24"/>
      <c r="H153" s="24">
        <f t="shared" si="8"/>
        <v>79310</v>
      </c>
    </row>
    <row r="154" spans="1:8" ht="16.5" customHeight="1">
      <c r="A154" s="116"/>
      <c r="B154" s="116"/>
      <c r="C154" s="92">
        <v>4260</v>
      </c>
      <c r="D154" s="93" t="s">
        <v>724</v>
      </c>
      <c r="E154" s="94">
        <v>27295</v>
      </c>
      <c r="F154" s="24"/>
      <c r="G154" s="24"/>
      <c r="H154" s="24">
        <f t="shared" si="8"/>
        <v>27295</v>
      </c>
    </row>
    <row r="155" spans="1:8" ht="16.5" customHeight="1">
      <c r="A155" s="116"/>
      <c r="B155" s="116"/>
      <c r="C155" s="92">
        <v>4270</v>
      </c>
      <c r="D155" s="93" t="s">
        <v>725</v>
      </c>
      <c r="E155" s="94">
        <v>20291</v>
      </c>
      <c r="F155" s="24"/>
      <c r="G155" s="24"/>
      <c r="H155" s="24">
        <f t="shared" si="8"/>
        <v>20291</v>
      </c>
    </row>
    <row r="156" spans="1:8" ht="16.5" customHeight="1">
      <c r="A156" s="116"/>
      <c r="B156" s="116"/>
      <c r="C156" s="92">
        <v>4280</v>
      </c>
      <c r="D156" s="93" t="s">
        <v>726</v>
      </c>
      <c r="E156" s="94">
        <v>3166</v>
      </c>
      <c r="F156" s="24"/>
      <c r="G156" s="24"/>
      <c r="H156" s="24">
        <f t="shared" si="8"/>
        <v>3166</v>
      </c>
    </row>
    <row r="157" spans="1:8" ht="16.5" customHeight="1">
      <c r="A157" s="116"/>
      <c r="B157" s="116"/>
      <c r="C157" s="92">
        <v>4300</v>
      </c>
      <c r="D157" s="93" t="s">
        <v>727</v>
      </c>
      <c r="E157" s="94">
        <v>15020</v>
      </c>
      <c r="F157" s="24"/>
      <c r="G157" s="24"/>
      <c r="H157" s="24">
        <f t="shared" si="8"/>
        <v>15020</v>
      </c>
    </row>
    <row r="158" spans="1:8" ht="16.5" customHeight="1">
      <c r="A158" s="116"/>
      <c r="B158" s="116"/>
      <c r="C158" s="92">
        <v>4370</v>
      </c>
      <c r="D158" s="93" t="s">
        <v>728</v>
      </c>
      <c r="E158" s="94">
        <v>3090</v>
      </c>
      <c r="F158" s="24"/>
      <c r="G158" s="24"/>
      <c r="H158" s="24">
        <f t="shared" si="8"/>
        <v>3090</v>
      </c>
    </row>
    <row r="159" spans="1:8" ht="16.5" customHeight="1">
      <c r="A159" s="116"/>
      <c r="B159" s="116"/>
      <c r="C159" s="92">
        <v>4410</v>
      </c>
      <c r="D159" s="93" t="s">
        <v>729</v>
      </c>
      <c r="E159" s="94">
        <v>1288</v>
      </c>
      <c r="F159" s="24"/>
      <c r="G159" s="24"/>
      <c r="H159" s="24">
        <f t="shared" si="8"/>
        <v>1288</v>
      </c>
    </row>
    <row r="160" spans="1:8" ht="16.5" customHeight="1">
      <c r="A160" s="116"/>
      <c r="B160" s="116"/>
      <c r="C160" s="92">
        <v>4430</v>
      </c>
      <c r="D160" s="93" t="s">
        <v>730</v>
      </c>
      <c r="E160" s="94">
        <v>20000</v>
      </c>
      <c r="F160" s="24"/>
      <c r="G160" s="24"/>
      <c r="H160" s="24">
        <f t="shared" si="8"/>
        <v>20000</v>
      </c>
    </row>
    <row r="161" spans="1:8" ht="12.75" customHeight="1" hidden="1">
      <c r="A161" s="116"/>
      <c r="B161" s="116"/>
      <c r="C161" s="92"/>
      <c r="D161" s="93"/>
      <c r="E161" s="94"/>
      <c r="F161" s="24"/>
      <c r="G161" s="24"/>
      <c r="H161" s="24"/>
    </row>
    <row r="162" spans="1:8" ht="16.5" customHeight="1">
      <c r="A162" s="116"/>
      <c r="B162" s="116"/>
      <c r="C162" s="92">
        <v>6050</v>
      </c>
      <c r="D162" s="93" t="s">
        <v>731</v>
      </c>
      <c r="E162" s="94">
        <v>202072</v>
      </c>
      <c r="F162" s="24">
        <v>50000</v>
      </c>
      <c r="G162" s="24"/>
      <c r="H162" s="24">
        <f>E162+F162-G162</f>
        <v>252072</v>
      </c>
    </row>
    <row r="163" spans="1:8" ht="12.75" customHeight="1" hidden="1">
      <c r="A163" s="116"/>
      <c r="B163" s="116"/>
      <c r="C163" s="92"/>
      <c r="D163" s="93"/>
      <c r="E163" s="94">
        <f>F163+G163</f>
        <v>0</v>
      </c>
      <c r="F163" s="24"/>
      <c r="G163" s="24"/>
      <c r="H163" s="24"/>
    </row>
    <row r="164" spans="1:8" ht="12.75" customHeight="1" hidden="1">
      <c r="A164" s="116"/>
      <c r="B164" s="116"/>
      <c r="C164" s="92"/>
      <c r="D164" s="93"/>
      <c r="E164" s="94">
        <f>F164+G164</f>
        <v>0</v>
      </c>
      <c r="F164" s="24"/>
      <c r="G164" s="24"/>
      <c r="H164" s="24"/>
    </row>
    <row r="165" spans="1:8" ht="16.5" customHeight="1">
      <c r="A165" s="116"/>
      <c r="B165" s="116"/>
      <c r="C165" s="92">
        <v>6058</v>
      </c>
      <c r="D165" s="93" t="s">
        <v>732</v>
      </c>
      <c r="E165" s="94">
        <v>608514</v>
      </c>
      <c r="F165" s="24"/>
      <c r="G165" s="24">
        <v>608514</v>
      </c>
      <c r="H165" s="24">
        <f>E165+F165-G165</f>
        <v>0</v>
      </c>
    </row>
    <row r="166" spans="1:8" ht="16.5" customHeight="1">
      <c r="A166" s="116"/>
      <c r="B166" s="116"/>
      <c r="C166" s="92">
        <v>6059</v>
      </c>
      <c r="D166" s="93" t="s">
        <v>733</v>
      </c>
      <c r="E166" s="94">
        <v>152130</v>
      </c>
      <c r="F166" s="24"/>
      <c r="G166" s="24">
        <v>147130</v>
      </c>
      <c r="H166" s="24">
        <f>E166+F166-G166</f>
        <v>5000</v>
      </c>
    </row>
    <row r="167" spans="1:8" s="16" customFormat="1" ht="16.5" customHeight="1" hidden="1">
      <c r="A167" s="114"/>
      <c r="B167" s="114"/>
      <c r="C167" s="109"/>
      <c r="D167" s="110"/>
      <c r="E167" s="111"/>
      <c r="F167" s="111"/>
      <c r="G167" s="111"/>
      <c r="H167" s="111"/>
    </row>
    <row r="168" spans="1:8" ht="16.5" customHeight="1" hidden="1">
      <c r="A168" s="116"/>
      <c r="B168" s="116"/>
      <c r="C168" s="92"/>
      <c r="D168" s="93"/>
      <c r="E168" s="94"/>
      <c r="F168" s="24"/>
      <c r="G168" s="24"/>
      <c r="H168" s="24"/>
    </row>
    <row r="169" spans="1:8" ht="12.75" customHeight="1" hidden="1">
      <c r="A169" s="116"/>
      <c r="B169" s="116"/>
      <c r="C169" s="92"/>
      <c r="D169" s="93"/>
      <c r="E169" s="94"/>
      <c r="F169" s="24"/>
      <c r="G169" s="24"/>
      <c r="H169" s="24"/>
    </row>
    <row r="170" spans="1:8" ht="28.5" customHeight="1" hidden="1">
      <c r="A170" s="116"/>
      <c r="B170" s="116"/>
      <c r="C170" s="92"/>
      <c r="D170" s="93"/>
      <c r="E170" s="94"/>
      <c r="F170" s="24"/>
      <c r="G170" s="24"/>
      <c r="H170" s="24"/>
    </row>
    <row r="171" spans="1:8" ht="16.5" customHeight="1" hidden="1">
      <c r="A171" s="116"/>
      <c r="B171" s="116"/>
      <c r="C171" s="92"/>
      <c r="D171" s="93"/>
      <c r="E171" s="94"/>
      <c r="F171" s="24"/>
      <c r="G171" s="24"/>
      <c r="H171" s="24"/>
    </row>
    <row r="172" spans="1:8" ht="16.5" customHeight="1" hidden="1">
      <c r="A172" s="116"/>
      <c r="B172" s="116"/>
      <c r="C172" s="92"/>
      <c r="D172" s="93"/>
      <c r="E172" s="94"/>
      <c r="F172" s="24"/>
      <c r="G172" s="24"/>
      <c r="H172" s="24"/>
    </row>
    <row r="173" spans="1:8" s="16" customFormat="1" ht="16.5" customHeight="1" hidden="1">
      <c r="A173" s="114"/>
      <c r="B173" s="114"/>
      <c r="C173" s="109"/>
      <c r="D173" s="110"/>
      <c r="E173" s="111"/>
      <c r="F173" s="111"/>
      <c r="G173" s="111"/>
      <c r="H173" s="111"/>
    </row>
    <row r="174" spans="1:8" ht="16.5" customHeight="1" hidden="1">
      <c r="A174" s="116"/>
      <c r="B174" s="116"/>
      <c r="C174" s="92"/>
      <c r="D174" s="93"/>
      <c r="E174" s="94"/>
      <c r="F174" s="24"/>
      <c r="G174" s="24"/>
      <c r="H174" s="24"/>
    </row>
    <row r="175" spans="1:8" s="16" customFormat="1" ht="54.75" customHeight="1">
      <c r="A175" s="117">
        <v>756</v>
      </c>
      <c r="B175" s="117"/>
      <c r="C175" s="106"/>
      <c r="D175" s="107" t="s">
        <v>734</v>
      </c>
      <c r="E175" s="108">
        <f>E176+E178</f>
        <v>90800</v>
      </c>
      <c r="F175" s="108">
        <f>F176+F178</f>
        <v>0</v>
      </c>
      <c r="G175" s="108">
        <f>G176+G178</f>
        <v>0</v>
      </c>
      <c r="H175" s="108">
        <f>H176+H178</f>
        <v>90800</v>
      </c>
    </row>
    <row r="176" spans="1:8" s="16" customFormat="1" ht="12.75" hidden="1">
      <c r="A176" s="114"/>
      <c r="B176" s="114"/>
      <c r="C176" s="109"/>
      <c r="D176" s="110"/>
      <c r="E176" s="111"/>
      <c r="F176" s="20"/>
      <c r="G176" s="20"/>
      <c r="H176" s="20"/>
    </row>
    <row r="177" spans="1:8" s="16" customFormat="1" ht="12.75" hidden="1">
      <c r="A177" s="114"/>
      <c r="B177" s="114"/>
      <c r="C177" s="109"/>
      <c r="D177" s="128"/>
      <c r="E177" s="111"/>
      <c r="F177" s="20"/>
      <c r="G177" s="20"/>
      <c r="H177" s="20"/>
    </row>
    <row r="178" spans="1:8" s="16" customFormat="1" ht="16.5" customHeight="1">
      <c r="A178" s="114"/>
      <c r="B178" s="114">
        <v>75647</v>
      </c>
      <c r="C178" s="109"/>
      <c r="D178" s="110" t="s">
        <v>735</v>
      </c>
      <c r="E178" s="111">
        <f>E179+E180</f>
        <v>90800</v>
      </c>
      <c r="F178" s="111">
        <f>F179+F180</f>
        <v>0</v>
      </c>
      <c r="G178" s="111">
        <f>G179+G180</f>
        <v>0</v>
      </c>
      <c r="H178" s="111">
        <f>H179+H180</f>
        <v>90800</v>
      </c>
    </row>
    <row r="179" spans="1:8" ht="16.5" customHeight="1">
      <c r="A179" s="116"/>
      <c r="B179" s="116"/>
      <c r="C179" s="92">
        <v>4100</v>
      </c>
      <c r="D179" s="93" t="s">
        <v>736</v>
      </c>
      <c r="E179" s="94">
        <v>54000</v>
      </c>
      <c r="F179" s="24"/>
      <c r="G179" s="24"/>
      <c r="H179" s="24">
        <f>E179+F179-G179</f>
        <v>54000</v>
      </c>
    </row>
    <row r="180" spans="1:8" ht="16.5" customHeight="1">
      <c r="A180" s="116"/>
      <c r="B180" s="116"/>
      <c r="C180" s="92">
        <v>4300</v>
      </c>
      <c r="D180" s="93" t="s">
        <v>737</v>
      </c>
      <c r="E180" s="94">
        <v>36800</v>
      </c>
      <c r="F180" s="24"/>
      <c r="G180" s="24"/>
      <c r="H180" s="24">
        <f>E180+F180-G180</f>
        <v>36800</v>
      </c>
    </row>
    <row r="181" spans="1:8" s="16" customFormat="1" ht="16.5" customHeight="1">
      <c r="A181" s="117">
        <v>757</v>
      </c>
      <c r="B181" s="117"/>
      <c r="C181" s="106"/>
      <c r="D181" s="107" t="s">
        <v>738</v>
      </c>
      <c r="E181" s="108">
        <f>E182+E184</f>
        <v>1644000</v>
      </c>
      <c r="F181" s="108">
        <f>F182+F184</f>
        <v>0</v>
      </c>
      <c r="G181" s="108">
        <f>G182+G184</f>
        <v>0</v>
      </c>
      <c r="H181" s="108">
        <f>H182+H184</f>
        <v>1644000</v>
      </c>
    </row>
    <row r="182" spans="1:8" s="16" customFormat="1" ht="16.5" customHeight="1">
      <c r="A182" s="114"/>
      <c r="B182" s="114">
        <v>75702</v>
      </c>
      <c r="C182" s="109"/>
      <c r="D182" s="110" t="s">
        <v>739</v>
      </c>
      <c r="E182" s="111">
        <f>E183</f>
        <v>270000</v>
      </c>
      <c r="F182" s="111">
        <f>F183</f>
        <v>0</v>
      </c>
      <c r="G182" s="111">
        <f>G183</f>
        <v>0</v>
      </c>
      <c r="H182" s="111">
        <f>H183</f>
        <v>270000</v>
      </c>
    </row>
    <row r="183" spans="1:8" ht="36" customHeight="1">
      <c r="A183" s="116"/>
      <c r="B183" s="116"/>
      <c r="C183" s="92">
        <v>8070</v>
      </c>
      <c r="D183" s="93" t="s">
        <v>740</v>
      </c>
      <c r="E183" s="94">
        <v>270000</v>
      </c>
      <c r="F183" s="24"/>
      <c r="G183" s="24"/>
      <c r="H183" s="24">
        <f>E183+F183-G183</f>
        <v>270000</v>
      </c>
    </row>
    <row r="184" spans="1:8" s="16" customFormat="1" ht="33.75" customHeight="1">
      <c r="A184" s="114"/>
      <c r="B184" s="114">
        <v>75704</v>
      </c>
      <c r="C184" s="109"/>
      <c r="D184" s="110" t="s">
        <v>741</v>
      </c>
      <c r="E184" s="20">
        <f>E185</f>
        <v>1374000</v>
      </c>
      <c r="F184" s="20">
        <f>F185</f>
        <v>0</v>
      </c>
      <c r="G184" s="20">
        <f>G185</f>
        <v>0</v>
      </c>
      <c r="H184" s="20">
        <f>H185</f>
        <v>1374000</v>
      </c>
    </row>
    <row r="185" spans="1:8" ht="16.5" customHeight="1">
      <c r="A185" s="116"/>
      <c r="B185" s="116"/>
      <c r="C185" s="92">
        <v>8020</v>
      </c>
      <c r="D185" s="93" t="s">
        <v>742</v>
      </c>
      <c r="E185" s="94">
        <v>1374000</v>
      </c>
      <c r="F185" s="24"/>
      <c r="G185" s="24"/>
      <c r="H185" s="24">
        <f>E185+F185-G185</f>
        <v>1374000</v>
      </c>
    </row>
    <row r="186" spans="1:8" s="16" customFormat="1" ht="16.5" customHeight="1">
      <c r="A186" s="117">
        <v>758</v>
      </c>
      <c r="B186" s="117"/>
      <c r="C186" s="106"/>
      <c r="D186" s="107" t="s">
        <v>743</v>
      </c>
      <c r="E186" s="108">
        <f>E187</f>
        <v>35000</v>
      </c>
      <c r="F186" s="108">
        <f aca="true" t="shared" si="9" ref="F186:H187">F187</f>
        <v>0</v>
      </c>
      <c r="G186" s="108">
        <f t="shared" si="9"/>
        <v>0</v>
      </c>
      <c r="H186" s="108">
        <f t="shared" si="9"/>
        <v>35000</v>
      </c>
    </row>
    <row r="187" spans="1:8" s="16" customFormat="1" ht="16.5" customHeight="1">
      <c r="A187" s="114"/>
      <c r="B187" s="114">
        <v>75818</v>
      </c>
      <c r="C187" s="109"/>
      <c r="D187" s="110" t="s">
        <v>744</v>
      </c>
      <c r="E187" s="111">
        <f>E188</f>
        <v>35000</v>
      </c>
      <c r="F187" s="111">
        <f t="shared" si="9"/>
        <v>0</v>
      </c>
      <c r="G187" s="111">
        <f t="shared" si="9"/>
        <v>0</v>
      </c>
      <c r="H187" s="111">
        <f t="shared" si="9"/>
        <v>35000</v>
      </c>
    </row>
    <row r="188" spans="1:8" ht="16.5" customHeight="1">
      <c r="A188" s="116"/>
      <c r="B188" s="116"/>
      <c r="C188" s="92">
        <v>4810</v>
      </c>
      <c r="D188" s="93" t="s">
        <v>745</v>
      </c>
      <c r="E188" s="94">
        <v>35000</v>
      </c>
      <c r="F188" s="24"/>
      <c r="G188" s="24"/>
      <c r="H188" s="24">
        <f>E188+F188-G188</f>
        <v>35000</v>
      </c>
    </row>
    <row r="189" spans="1:8" s="16" customFormat="1" ht="16.5" customHeight="1">
      <c r="A189" s="117">
        <v>801</v>
      </c>
      <c r="B189" s="117"/>
      <c r="C189" s="106"/>
      <c r="D189" s="107" t="s">
        <v>746</v>
      </c>
      <c r="E189" s="108">
        <f>E190+E229+E243+E283+E285+E303+E306+E326</f>
        <v>15367903</v>
      </c>
      <c r="F189" s="108">
        <f>F190+F229+F243+F283+F285+F303+F306+F326</f>
        <v>473719</v>
      </c>
      <c r="G189" s="108">
        <f>G190+G229+G243+G283+G285+G303+G306+G326</f>
        <v>2206294</v>
      </c>
      <c r="H189" s="108">
        <f>H190+H229+H243+H283+H285+H303+H306+H326</f>
        <v>13635328</v>
      </c>
    </row>
    <row r="190" spans="1:8" s="16" customFormat="1" ht="16.5" customHeight="1">
      <c r="A190" s="114"/>
      <c r="B190" s="114">
        <v>80101</v>
      </c>
      <c r="C190" s="109"/>
      <c r="D190" s="110" t="s">
        <v>747</v>
      </c>
      <c r="E190" s="111">
        <f>SUM(E191:E228)</f>
        <v>9993424</v>
      </c>
      <c r="F190" s="111">
        <f>SUM(F191:F228)</f>
        <v>415981</v>
      </c>
      <c r="G190" s="111">
        <f>SUM(G191:G228)</f>
        <v>1777034</v>
      </c>
      <c r="H190" s="111">
        <f>SUM(H191:H228)</f>
        <v>8632371</v>
      </c>
    </row>
    <row r="191" spans="1:8" ht="16.5" customHeight="1">
      <c r="A191" s="116"/>
      <c r="B191" s="116"/>
      <c r="C191" s="92">
        <v>3020</v>
      </c>
      <c r="D191" s="93" t="s">
        <v>748</v>
      </c>
      <c r="E191" s="94">
        <v>307105</v>
      </c>
      <c r="F191" s="24"/>
      <c r="G191" s="24"/>
      <c r="H191" s="24">
        <f aca="true" t="shared" si="10" ref="H191:H206">E191+F191-G191</f>
        <v>307105</v>
      </c>
    </row>
    <row r="192" spans="1:8" ht="16.5" customHeight="1">
      <c r="A192" s="116"/>
      <c r="B192" s="116"/>
      <c r="C192" s="92">
        <v>4010</v>
      </c>
      <c r="D192" s="93" t="s">
        <v>749</v>
      </c>
      <c r="E192" s="94">
        <v>3562784</v>
      </c>
      <c r="F192" s="24"/>
      <c r="G192" s="24">
        <v>2000</v>
      </c>
      <c r="H192" s="24">
        <f t="shared" si="10"/>
        <v>3560784</v>
      </c>
    </row>
    <row r="193" spans="1:8" ht="16.5" customHeight="1">
      <c r="A193" s="116"/>
      <c r="B193" s="116"/>
      <c r="C193" s="92">
        <v>4040</v>
      </c>
      <c r="D193" s="93" t="s">
        <v>750</v>
      </c>
      <c r="E193" s="94">
        <v>274193</v>
      </c>
      <c r="F193" s="24"/>
      <c r="G193" s="24"/>
      <c r="H193" s="24">
        <f t="shared" si="10"/>
        <v>274193</v>
      </c>
    </row>
    <row r="194" spans="1:8" ht="16.5" customHeight="1">
      <c r="A194" s="116"/>
      <c r="B194" s="116"/>
      <c r="C194" s="92">
        <v>4110</v>
      </c>
      <c r="D194" s="93" t="s">
        <v>751</v>
      </c>
      <c r="E194" s="94">
        <v>639944</v>
      </c>
      <c r="F194" s="24"/>
      <c r="G194" s="24">
        <v>304</v>
      </c>
      <c r="H194" s="24">
        <f t="shared" si="10"/>
        <v>639640</v>
      </c>
    </row>
    <row r="195" spans="1:8" ht="12.75" customHeight="1" hidden="1">
      <c r="A195" s="116"/>
      <c r="B195" s="116"/>
      <c r="C195" s="92">
        <v>4118</v>
      </c>
      <c r="D195" s="93" t="s">
        <v>752</v>
      </c>
      <c r="E195" s="94">
        <v>0</v>
      </c>
      <c r="F195" s="24"/>
      <c r="G195" s="24"/>
      <c r="H195" s="24">
        <f t="shared" si="10"/>
        <v>0</v>
      </c>
    </row>
    <row r="196" spans="1:8" ht="12.75" customHeight="1" hidden="1">
      <c r="A196" s="116"/>
      <c r="B196" s="116"/>
      <c r="C196" s="92">
        <v>4119</v>
      </c>
      <c r="D196" s="93" t="s">
        <v>753</v>
      </c>
      <c r="E196" s="94">
        <v>0</v>
      </c>
      <c r="F196" s="24"/>
      <c r="G196" s="24"/>
      <c r="H196" s="24">
        <f t="shared" si="10"/>
        <v>0</v>
      </c>
    </row>
    <row r="197" spans="1:8" ht="16.5" customHeight="1">
      <c r="A197" s="116"/>
      <c r="B197" s="116"/>
      <c r="C197" s="92">
        <v>4120</v>
      </c>
      <c r="D197" s="93" t="s">
        <v>757</v>
      </c>
      <c r="E197" s="94">
        <v>101404</v>
      </c>
      <c r="F197" s="24"/>
      <c r="G197" s="24">
        <v>49</v>
      </c>
      <c r="H197" s="24">
        <f t="shared" si="10"/>
        <v>101355</v>
      </c>
    </row>
    <row r="198" spans="1:8" ht="12.75" customHeight="1" hidden="1">
      <c r="A198" s="116"/>
      <c r="B198" s="116"/>
      <c r="C198" s="92">
        <v>4128</v>
      </c>
      <c r="D198" s="93" t="s">
        <v>758</v>
      </c>
      <c r="E198" s="94">
        <v>0</v>
      </c>
      <c r="F198" s="24"/>
      <c r="G198" s="24"/>
      <c r="H198" s="24">
        <f t="shared" si="10"/>
        <v>0</v>
      </c>
    </row>
    <row r="199" spans="1:8" ht="12.75" customHeight="1" hidden="1">
      <c r="A199" s="116"/>
      <c r="B199" s="116"/>
      <c r="C199" s="92">
        <v>4129</v>
      </c>
      <c r="D199" s="93" t="s">
        <v>759</v>
      </c>
      <c r="E199" s="94">
        <v>0</v>
      </c>
      <c r="F199" s="24"/>
      <c r="G199" s="24"/>
      <c r="H199" s="24">
        <f t="shared" si="10"/>
        <v>0</v>
      </c>
    </row>
    <row r="200" spans="1:8" ht="16.5" customHeight="1">
      <c r="A200" s="116"/>
      <c r="B200" s="116"/>
      <c r="C200" s="92">
        <v>4170</v>
      </c>
      <c r="D200" s="93" t="s">
        <v>760</v>
      </c>
      <c r="E200" s="94">
        <v>8000</v>
      </c>
      <c r="F200" s="24"/>
      <c r="G200" s="24"/>
      <c r="H200" s="24">
        <f t="shared" si="10"/>
        <v>8000</v>
      </c>
    </row>
    <row r="201" spans="1:8" ht="12.75" customHeight="1" hidden="1">
      <c r="A201" s="116"/>
      <c r="B201" s="116"/>
      <c r="C201" s="92">
        <v>4178</v>
      </c>
      <c r="D201" s="93" t="s">
        <v>761</v>
      </c>
      <c r="E201" s="94">
        <v>0</v>
      </c>
      <c r="F201" s="24"/>
      <c r="G201" s="24"/>
      <c r="H201" s="24">
        <f t="shared" si="10"/>
        <v>0</v>
      </c>
    </row>
    <row r="202" spans="1:8" ht="12.75" customHeight="1" hidden="1">
      <c r="A202" s="116"/>
      <c r="B202" s="116"/>
      <c r="C202" s="92">
        <v>4179</v>
      </c>
      <c r="D202" s="93" t="s">
        <v>762</v>
      </c>
      <c r="E202" s="94">
        <v>0</v>
      </c>
      <c r="F202" s="24"/>
      <c r="G202" s="24"/>
      <c r="H202" s="24">
        <f t="shared" si="10"/>
        <v>0</v>
      </c>
    </row>
    <row r="203" spans="1:8" ht="16.5" customHeight="1">
      <c r="A203" s="116"/>
      <c r="B203" s="116"/>
      <c r="C203" s="92">
        <v>4210</v>
      </c>
      <c r="D203" s="93" t="s">
        <v>763</v>
      </c>
      <c r="E203" s="94">
        <v>303800</v>
      </c>
      <c r="F203" s="24"/>
      <c r="G203" s="24">
        <v>5000</v>
      </c>
      <c r="H203" s="24">
        <f t="shared" si="10"/>
        <v>298800</v>
      </c>
    </row>
    <row r="204" spans="1:8" ht="12.75" customHeight="1" hidden="1">
      <c r="A204" s="116"/>
      <c r="B204" s="116"/>
      <c r="C204" s="92">
        <v>4228</v>
      </c>
      <c r="D204" s="93" t="s">
        <v>764</v>
      </c>
      <c r="E204" s="94">
        <f>F204+G204</f>
        <v>0</v>
      </c>
      <c r="F204" s="24"/>
      <c r="G204" s="24"/>
      <c r="H204" s="24">
        <f t="shared" si="10"/>
        <v>0</v>
      </c>
    </row>
    <row r="205" spans="1:8" ht="12.75" customHeight="1" hidden="1">
      <c r="A205" s="116"/>
      <c r="B205" s="116"/>
      <c r="C205" s="92">
        <v>4229</v>
      </c>
      <c r="D205" s="93" t="s">
        <v>765</v>
      </c>
      <c r="E205" s="94">
        <f>F205+G205</f>
        <v>0</v>
      </c>
      <c r="F205" s="24"/>
      <c r="G205" s="24"/>
      <c r="H205" s="24">
        <f t="shared" si="10"/>
        <v>0</v>
      </c>
    </row>
    <row r="206" spans="1:8" ht="16.5" customHeight="1">
      <c r="A206" s="116"/>
      <c r="B206" s="116"/>
      <c r="C206" s="92">
        <v>4240</v>
      </c>
      <c r="D206" s="93" t="s">
        <v>766</v>
      </c>
      <c r="E206" s="129">
        <v>36000</v>
      </c>
      <c r="F206" s="24">
        <v>74330</v>
      </c>
      <c r="G206" s="24">
        <v>100</v>
      </c>
      <c r="H206" s="24">
        <f t="shared" si="10"/>
        <v>110230</v>
      </c>
    </row>
    <row r="207" spans="1:8" ht="12.75" customHeight="1" hidden="1">
      <c r="A207" s="116"/>
      <c r="B207" s="116"/>
      <c r="C207" s="92"/>
      <c r="D207" s="93"/>
      <c r="E207" s="129"/>
      <c r="F207" s="24"/>
      <c r="G207" s="24"/>
      <c r="H207" s="24"/>
    </row>
    <row r="208" spans="1:8" ht="16.5" customHeight="1">
      <c r="A208" s="116"/>
      <c r="B208" s="116"/>
      <c r="C208" s="92">
        <v>4260</v>
      </c>
      <c r="D208" s="93" t="s">
        <v>767</v>
      </c>
      <c r="E208" s="129">
        <v>170048</v>
      </c>
      <c r="F208" s="24"/>
      <c r="G208" s="24"/>
      <c r="H208" s="24">
        <f aca="true" t="shared" si="11" ref="H208:H228">E208+F208-G208</f>
        <v>170048</v>
      </c>
    </row>
    <row r="209" spans="1:8" ht="16.5" customHeight="1">
      <c r="A209" s="116"/>
      <c r="B209" s="116"/>
      <c r="C209" s="92">
        <v>4270</v>
      </c>
      <c r="D209" s="93" t="s">
        <v>768</v>
      </c>
      <c r="E209" s="129">
        <v>1290595</v>
      </c>
      <c r="F209" s="24">
        <v>323564</v>
      </c>
      <c r="G209" s="24">
        <v>558000</v>
      </c>
      <c r="H209" s="24">
        <f t="shared" si="11"/>
        <v>1056159</v>
      </c>
    </row>
    <row r="210" spans="1:8" ht="16.5" customHeight="1">
      <c r="A210" s="116"/>
      <c r="B210" s="116"/>
      <c r="C210" s="92">
        <v>4300</v>
      </c>
      <c r="D210" s="93" t="s">
        <v>769</v>
      </c>
      <c r="E210" s="129">
        <v>73912</v>
      </c>
      <c r="F210" s="24"/>
      <c r="G210" s="24">
        <v>14112</v>
      </c>
      <c r="H210" s="24">
        <f t="shared" si="11"/>
        <v>59800</v>
      </c>
    </row>
    <row r="211" spans="1:8" ht="12.75" customHeight="1" hidden="1">
      <c r="A211" s="116"/>
      <c r="B211" s="116"/>
      <c r="C211" s="92">
        <v>4308</v>
      </c>
      <c r="D211" s="93" t="s">
        <v>770</v>
      </c>
      <c r="E211" s="129">
        <f>F211+G211</f>
        <v>0</v>
      </c>
      <c r="F211" s="24"/>
      <c r="G211" s="24"/>
      <c r="H211" s="24">
        <f t="shared" si="11"/>
        <v>0</v>
      </c>
    </row>
    <row r="212" spans="1:8" ht="12.75" customHeight="1" hidden="1">
      <c r="A212" s="116"/>
      <c r="B212" s="116"/>
      <c r="C212" s="92">
        <v>4309</v>
      </c>
      <c r="D212" s="93" t="s">
        <v>771</v>
      </c>
      <c r="E212" s="129">
        <f>F212+G212</f>
        <v>0</v>
      </c>
      <c r="F212" s="24"/>
      <c r="G212" s="24"/>
      <c r="H212" s="24">
        <f t="shared" si="11"/>
        <v>0</v>
      </c>
    </row>
    <row r="213" spans="1:8" ht="16.5" customHeight="1">
      <c r="A213" s="116"/>
      <c r="B213" s="116"/>
      <c r="C213" s="92">
        <v>4350</v>
      </c>
      <c r="D213" s="93" t="s">
        <v>775</v>
      </c>
      <c r="E213" s="129">
        <v>4800</v>
      </c>
      <c r="F213" s="24"/>
      <c r="G213" s="24"/>
      <c r="H213" s="24">
        <f t="shared" si="11"/>
        <v>4800</v>
      </c>
    </row>
    <row r="214" spans="1:8" ht="16.5" customHeight="1">
      <c r="A214" s="116"/>
      <c r="B214" s="116"/>
      <c r="C214" s="92">
        <v>4370</v>
      </c>
      <c r="D214" s="93" t="s">
        <v>776</v>
      </c>
      <c r="E214" s="129">
        <v>12800</v>
      </c>
      <c r="F214" s="24"/>
      <c r="G214" s="24"/>
      <c r="H214" s="24">
        <f t="shared" si="11"/>
        <v>12800</v>
      </c>
    </row>
    <row r="215" spans="1:8" ht="16.5" customHeight="1">
      <c r="A215" s="116"/>
      <c r="B215" s="116"/>
      <c r="C215" s="92">
        <v>4410</v>
      </c>
      <c r="D215" s="93" t="s">
        <v>777</v>
      </c>
      <c r="E215" s="129">
        <v>14000</v>
      </c>
      <c r="F215" s="24"/>
      <c r="G215" s="24"/>
      <c r="H215" s="24">
        <f t="shared" si="11"/>
        <v>14000</v>
      </c>
    </row>
    <row r="216" spans="1:8" ht="12.75" customHeight="1" hidden="1">
      <c r="A216" s="116"/>
      <c r="B216" s="116"/>
      <c r="C216" s="92">
        <v>4418</v>
      </c>
      <c r="D216" s="93" t="s">
        <v>778</v>
      </c>
      <c r="E216" s="129">
        <f>F216+G216</f>
        <v>0</v>
      </c>
      <c r="F216" s="24"/>
      <c r="G216" s="24"/>
      <c r="H216" s="24">
        <f t="shared" si="11"/>
        <v>0</v>
      </c>
    </row>
    <row r="217" spans="1:8" ht="12.75" customHeight="1" hidden="1">
      <c r="A217" s="116"/>
      <c r="B217" s="116"/>
      <c r="C217" s="92">
        <v>4419</v>
      </c>
      <c r="D217" s="93" t="s">
        <v>779</v>
      </c>
      <c r="E217" s="129">
        <f>F217+G217</f>
        <v>0</v>
      </c>
      <c r="F217" s="24"/>
      <c r="G217" s="24"/>
      <c r="H217" s="24">
        <f t="shared" si="11"/>
        <v>0</v>
      </c>
    </row>
    <row r="218" spans="1:8" ht="16.5" customHeight="1">
      <c r="A218" s="116"/>
      <c r="B218" s="116"/>
      <c r="C218" s="92">
        <v>4430</v>
      </c>
      <c r="D218" s="93" t="s">
        <v>780</v>
      </c>
      <c r="E218" s="129">
        <v>22600</v>
      </c>
      <c r="F218" s="24"/>
      <c r="G218" s="24"/>
      <c r="H218" s="24">
        <f t="shared" si="11"/>
        <v>22600</v>
      </c>
    </row>
    <row r="219" spans="1:8" ht="16.5" customHeight="1">
      <c r="A219" s="116"/>
      <c r="B219" s="116"/>
      <c r="C219" s="92">
        <v>4440</v>
      </c>
      <c r="D219" s="93" t="s">
        <v>781</v>
      </c>
      <c r="E219" s="129">
        <v>218156</v>
      </c>
      <c r="F219" s="24">
        <v>1617</v>
      </c>
      <c r="G219" s="24"/>
      <c r="H219" s="24">
        <f t="shared" si="11"/>
        <v>219773</v>
      </c>
    </row>
    <row r="220" spans="1:8" ht="16.5" customHeight="1">
      <c r="A220" s="116"/>
      <c r="B220" s="116"/>
      <c r="C220" s="92">
        <v>4700</v>
      </c>
      <c r="D220" s="93" t="s">
        <v>782</v>
      </c>
      <c r="E220" s="129">
        <v>6200</v>
      </c>
      <c r="F220" s="24"/>
      <c r="G220" s="24"/>
      <c r="H220" s="24">
        <f t="shared" si="11"/>
        <v>6200</v>
      </c>
    </row>
    <row r="221" spans="1:8" ht="24.75" customHeight="1">
      <c r="A221" s="116"/>
      <c r="B221" s="116"/>
      <c r="C221" s="92">
        <v>4740</v>
      </c>
      <c r="D221" s="93" t="s">
        <v>783</v>
      </c>
      <c r="E221" s="129">
        <v>2700</v>
      </c>
      <c r="F221" s="24"/>
      <c r="G221" s="24"/>
      <c r="H221" s="24">
        <f t="shared" si="11"/>
        <v>2700</v>
      </c>
    </row>
    <row r="222" spans="1:8" ht="19.5" customHeight="1">
      <c r="A222" s="116"/>
      <c r="B222" s="116"/>
      <c r="C222" s="92">
        <v>4750</v>
      </c>
      <c r="D222" s="93" t="s">
        <v>784</v>
      </c>
      <c r="E222" s="129">
        <v>19100</v>
      </c>
      <c r="F222" s="24"/>
      <c r="G222" s="24"/>
      <c r="H222" s="24">
        <f t="shared" si="11"/>
        <v>19100</v>
      </c>
    </row>
    <row r="223" spans="1:8" ht="16.5" customHeight="1">
      <c r="A223" s="116"/>
      <c r="B223" s="116"/>
      <c r="C223" s="92">
        <v>6050</v>
      </c>
      <c r="D223" s="93" t="s">
        <v>785</v>
      </c>
      <c r="E223" s="129">
        <v>2531251</v>
      </c>
      <c r="F223" s="24"/>
      <c r="G223" s="24">
        <v>1163828</v>
      </c>
      <c r="H223" s="24">
        <f t="shared" si="11"/>
        <v>1367423</v>
      </c>
    </row>
    <row r="224" spans="1:8" ht="16.5" customHeight="1">
      <c r="A224" s="116"/>
      <c r="B224" s="116"/>
      <c r="C224" s="92" t="s">
        <v>551</v>
      </c>
      <c r="D224" s="93" t="s">
        <v>577</v>
      </c>
      <c r="E224" s="129">
        <v>0</v>
      </c>
      <c r="F224" s="24"/>
      <c r="G224" s="24"/>
      <c r="H224" s="24">
        <f t="shared" si="11"/>
        <v>0</v>
      </c>
    </row>
    <row r="225" spans="1:8" ht="16.5" customHeight="1">
      <c r="A225" s="116"/>
      <c r="B225" s="116"/>
      <c r="C225" s="92" t="s">
        <v>1026</v>
      </c>
      <c r="D225" s="93" t="s">
        <v>577</v>
      </c>
      <c r="E225" s="129">
        <v>0</v>
      </c>
      <c r="F225" s="24"/>
      <c r="G225" s="24"/>
      <c r="H225" s="24">
        <f t="shared" si="11"/>
        <v>0</v>
      </c>
    </row>
    <row r="226" spans="1:8" ht="16.5" customHeight="1">
      <c r="A226" s="116"/>
      <c r="B226" s="116"/>
      <c r="C226" s="92">
        <v>6060</v>
      </c>
      <c r="D226" s="93" t="s">
        <v>786</v>
      </c>
      <c r="E226" s="129"/>
      <c r="F226" s="24">
        <v>16470</v>
      </c>
      <c r="G226" s="24"/>
      <c r="H226" s="24">
        <f t="shared" si="11"/>
        <v>16470</v>
      </c>
    </row>
    <row r="227" spans="1:8" ht="16.5" customHeight="1">
      <c r="A227" s="116"/>
      <c r="B227" s="116"/>
      <c r="C227" s="92" t="s">
        <v>210</v>
      </c>
      <c r="D227" s="93" t="s">
        <v>621</v>
      </c>
      <c r="E227" s="129">
        <v>308109</v>
      </c>
      <c r="F227" s="24"/>
      <c r="G227" s="24">
        <v>1777</v>
      </c>
      <c r="H227" s="24">
        <f t="shared" si="11"/>
        <v>306332</v>
      </c>
    </row>
    <row r="228" spans="1:8" ht="16.5" customHeight="1">
      <c r="A228" s="116"/>
      <c r="B228" s="116"/>
      <c r="C228" s="92" t="s">
        <v>211</v>
      </c>
      <c r="D228" s="93" t="s">
        <v>621</v>
      </c>
      <c r="E228" s="129">
        <v>85923</v>
      </c>
      <c r="F228" s="24"/>
      <c r="G228" s="24">
        <v>31864</v>
      </c>
      <c r="H228" s="24">
        <f t="shared" si="11"/>
        <v>54059</v>
      </c>
    </row>
    <row r="229" spans="1:8" s="16" customFormat="1" ht="16.5" customHeight="1">
      <c r="A229" s="114"/>
      <c r="B229" s="114">
        <v>80103</v>
      </c>
      <c r="C229" s="109"/>
      <c r="D229" s="110" t="s">
        <v>787</v>
      </c>
      <c r="E229" s="20">
        <f>E230+E231+E232+E233+E234+E236+E237+E238+E240+E241+E242</f>
        <v>457991</v>
      </c>
      <c r="F229" s="20">
        <f>F230+F231+F232+F233+F234+F236+F237+F238+F240+F241+F242</f>
        <v>100</v>
      </c>
      <c r="G229" s="20">
        <f>G230+G231+G232+G233+G234+G236+G237+G238+G240+G241+G242</f>
        <v>0</v>
      </c>
      <c r="H229" s="20">
        <f>H230+H231+H232+H233+H234+H236+H237+H238+H240+H241+H242</f>
        <v>458091</v>
      </c>
    </row>
    <row r="230" spans="1:8" ht="16.5" customHeight="1">
      <c r="A230" s="116"/>
      <c r="B230" s="116"/>
      <c r="C230" s="92">
        <v>3020</v>
      </c>
      <c r="D230" s="93" t="s">
        <v>788</v>
      </c>
      <c r="E230" s="129">
        <v>32721</v>
      </c>
      <c r="F230" s="24"/>
      <c r="G230" s="24"/>
      <c r="H230" s="24">
        <f>E230+F230-G230</f>
        <v>32721</v>
      </c>
    </row>
    <row r="231" spans="1:8" ht="16.5" customHeight="1">
      <c r="A231" s="116"/>
      <c r="B231" s="116"/>
      <c r="C231" s="92">
        <v>4010</v>
      </c>
      <c r="D231" s="93" t="s">
        <v>789</v>
      </c>
      <c r="E231" s="129">
        <v>303044</v>
      </c>
      <c r="F231" s="24"/>
      <c r="G231" s="24"/>
      <c r="H231" s="24">
        <f aca="true" t="shared" si="12" ref="H231:H242">E231+F231-G231</f>
        <v>303044</v>
      </c>
    </row>
    <row r="232" spans="1:8" ht="16.5" customHeight="1">
      <c r="A232" s="116"/>
      <c r="B232" s="116"/>
      <c r="C232" s="92">
        <v>4040</v>
      </c>
      <c r="D232" s="93" t="s">
        <v>790</v>
      </c>
      <c r="E232" s="129">
        <v>23370</v>
      </c>
      <c r="F232" s="24"/>
      <c r="G232" s="24"/>
      <c r="H232" s="24">
        <f t="shared" si="12"/>
        <v>23370</v>
      </c>
    </row>
    <row r="233" spans="1:8" ht="16.5" customHeight="1">
      <c r="A233" s="116"/>
      <c r="B233" s="116"/>
      <c r="C233" s="92">
        <v>4110</v>
      </c>
      <c r="D233" s="93" t="s">
        <v>791</v>
      </c>
      <c r="E233" s="129">
        <v>55488</v>
      </c>
      <c r="F233" s="24"/>
      <c r="G233" s="24"/>
      <c r="H233" s="24">
        <f t="shared" si="12"/>
        <v>55488</v>
      </c>
    </row>
    <row r="234" spans="1:8" ht="16.5" customHeight="1">
      <c r="A234" s="116"/>
      <c r="B234" s="116"/>
      <c r="C234" s="92">
        <v>4120</v>
      </c>
      <c r="D234" s="93" t="s">
        <v>792</v>
      </c>
      <c r="E234" s="129">
        <v>8799</v>
      </c>
      <c r="F234" s="24"/>
      <c r="G234" s="24"/>
      <c r="H234" s="24">
        <f t="shared" si="12"/>
        <v>8799</v>
      </c>
    </row>
    <row r="235" spans="1:8" ht="12.75" customHeight="1" hidden="1">
      <c r="A235" s="116"/>
      <c r="B235" s="116"/>
      <c r="C235" s="92"/>
      <c r="D235" s="93"/>
      <c r="E235" s="129"/>
      <c r="F235" s="24"/>
      <c r="G235" s="24"/>
      <c r="H235" s="24">
        <f t="shared" si="12"/>
        <v>0</v>
      </c>
    </row>
    <row r="236" spans="1:8" ht="16.5" customHeight="1">
      <c r="A236" s="116"/>
      <c r="B236" s="116"/>
      <c r="C236" s="92">
        <v>4210</v>
      </c>
      <c r="D236" s="93" t="s">
        <v>793</v>
      </c>
      <c r="E236" s="129">
        <v>4150</v>
      </c>
      <c r="F236" s="24"/>
      <c r="G236" s="24"/>
      <c r="H236" s="24">
        <f t="shared" si="12"/>
        <v>4150</v>
      </c>
    </row>
    <row r="237" spans="1:8" ht="16.5" customHeight="1">
      <c r="A237" s="116"/>
      <c r="B237" s="116"/>
      <c r="C237" s="92">
        <v>4240</v>
      </c>
      <c r="D237" s="93" t="s">
        <v>794</v>
      </c>
      <c r="E237" s="129">
        <v>9600</v>
      </c>
      <c r="F237" s="24">
        <v>100</v>
      </c>
      <c r="G237" s="24"/>
      <c r="H237" s="24">
        <f t="shared" si="12"/>
        <v>9700</v>
      </c>
    </row>
    <row r="238" spans="1:8" ht="12.75" customHeight="1" hidden="1">
      <c r="A238" s="116"/>
      <c r="B238" s="116"/>
      <c r="C238" s="92"/>
      <c r="D238" s="93"/>
      <c r="E238" s="129"/>
      <c r="F238" s="24"/>
      <c r="G238" s="24"/>
      <c r="H238" s="24">
        <f t="shared" si="12"/>
        <v>0</v>
      </c>
    </row>
    <row r="239" spans="1:8" ht="12.75" customHeight="1" hidden="1">
      <c r="A239" s="116"/>
      <c r="B239" s="116"/>
      <c r="C239" s="92"/>
      <c r="D239" s="93"/>
      <c r="E239" s="129"/>
      <c r="F239" s="24"/>
      <c r="G239" s="24"/>
      <c r="H239" s="24">
        <f t="shared" si="12"/>
        <v>0</v>
      </c>
    </row>
    <row r="240" spans="1:8" ht="16.5" customHeight="1">
      <c r="A240" s="116"/>
      <c r="B240" s="116"/>
      <c r="C240" s="92">
        <v>4300</v>
      </c>
      <c r="D240" s="93" t="s">
        <v>795</v>
      </c>
      <c r="E240" s="129">
        <v>950</v>
      </c>
      <c r="F240" s="24"/>
      <c r="G240" s="24"/>
      <c r="H240" s="24">
        <f t="shared" si="12"/>
        <v>950</v>
      </c>
    </row>
    <row r="241" spans="1:8" ht="16.5" customHeight="1">
      <c r="A241" s="116"/>
      <c r="B241" s="116"/>
      <c r="C241" s="92">
        <v>4410</v>
      </c>
      <c r="D241" s="130" t="s">
        <v>796</v>
      </c>
      <c r="E241" s="129">
        <v>510</v>
      </c>
      <c r="F241" s="24"/>
      <c r="G241" s="24"/>
      <c r="H241" s="24">
        <f t="shared" si="12"/>
        <v>510</v>
      </c>
    </row>
    <row r="242" spans="1:8" ht="16.5" customHeight="1">
      <c r="A242" s="116"/>
      <c r="B242" s="116"/>
      <c r="C242" s="92">
        <v>4440</v>
      </c>
      <c r="D242" s="93" t="s">
        <v>797</v>
      </c>
      <c r="E242" s="129">
        <v>19359</v>
      </c>
      <c r="F242" s="24"/>
      <c r="G242" s="24"/>
      <c r="H242" s="24">
        <f t="shared" si="12"/>
        <v>19359</v>
      </c>
    </row>
    <row r="243" spans="1:8" s="16" customFormat="1" ht="16.5" customHeight="1">
      <c r="A243" s="114"/>
      <c r="B243" s="114">
        <v>80110</v>
      </c>
      <c r="C243" s="109"/>
      <c r="D243" s="110" t="s">
        <v>798</v>
      </c>
      <c r="E243" s="20">
        <f>SUM(E244:E282)</f>
        <v>3147278</v>
      </c>
      <c r="F243" s="20">
        <f>SUM(F244:F282)</f>
        <v>12923</v>
      </c>
      <c r="G243" s="20">
        <f>SUM(G244:G282)</f>
        <v>352358</v>
      </c>
      <c r="H243" s="20">
        <f>SUM(H244:H282)</f>
        <v>2807843</v>
      </c>
    </row>
    <row r="244" spans="1:8" ht="16.5" customHeight="1">
      <c r="A244" s="116"/>
      <c r="B244" s="116"/>
      <c r="C244" s="92">
        <v>3020</v>
      </c>
      <c r="D244" s="93" t="s">
        <v>799</v>
      </c>
      <c r="E244" s="129">
        <v>159123</v>
      </c>
      <c r="F244" s="24"/>
      <c r="G244" s="24"/>
      <c r="H244" s="24">
        <f>E244+F244-G244</f>
        <v>159123</v>
      </c>
    </row>
    <row r="245" spans="1:8" ht="16.5" customHeight="1">
      <c r="A245" s="116"/>
      <c r="B245" s="116"/>
      <c r="C245" s="92">
        <v>4010</v>
      </c>
      <c r="D245" s="93" t="s">
        <v>800</v>
      </c>
      <c r="E245" s="129">
        <v>1774252</v>
      </c>
      <c r="F245" s="24"/>
      <c r="G245" s="24"/>
      <c r="H245" s="24">
        <f>E245+F245-G245</f>
        <v>1774252</v>
      </c>
    </row>
    <row r="246" spans="1:8" ht="16.5" customHeight="1">
      <c r="A246" s="116"/>
      <c r="B246" s="116"/>
      <c r="C246" s="92">
        <v>4040</v>
      </c>
      <c r="D246" s="93" t="s">
        <v>801</v>
      </c>
      <c r="E246" s="129">
        <v>134626</v>
      </c>
      <c r="F246" s="24"/>
      <c r="G246" s="24"/>
      <c r="H246" s="24">
        <f>E246+F246-G246</f>
        <v>134626</v>
      </c>
    </row>
    <row r="247" spans="1:8" ht="16.5" customHeight="1">
      <c r="A247" s="116"/>
      <c r="B247" s="116"/>
      <c r="C247" s="92">
        <v>4110</v>
      </c>
      <c r="D247" s="93" t="s">
        <v>803</v>
      </c>
      <c r="E247" s="129">
        <v>318708</v>
      </c>
      <c r="F247" s="24"/>
      <c r="G247" s="24"/>
      <c r="H247" s="24">
        <f>E247+F247-G247</f>
        <v>318708</v>
      </c>
    </row>
    <row r="248" spans="1:8" ht="12.75" customHeight="1" hidden="1">
      <c r="A248" s="116"/>
      <c r="B248" s="116"/>
      <c r="C248" s="92"/>
      <c r="D248" s="93"/>
      <c r="E248" s="129"/>
      <c r="F248" s="24"/>
      <c r="G248" s="24"/>
      <c r="H248" s="24"/>
    </row>
    <row r="249" spans="1:8" ht="12.75" customHeight="1" hidden="1">
      <c r="A249" s="116"/>
      <c r="B249" s="116"/>
      <c r="C249" s="92"/>
      <c r="D249" s="93"/>
      <c r="E249" s="129"/>
      <c r="F249" s="24"/>
      <c r="G249" s="24"/>
      <c r="H249" s="24"/>
    </row>
    <row r="250" spans="1:8" ht="16.5" customHeight="1">
      <c r="A250" s="116"/>
      <c r="B250" s="116"/>
      <c r="C250" s="92">
        <v>4120</v>
      </c>
      <c r="D250" s="93" t="s">
        <v>804</v>
      </c>
      <c r="E250" s="129">
        <v>50507</v>
      </c>
      <c r="F250" s="24"/>
      <c r="G250" s="24"/>
      <c r="H250" s="24">
        <f>E250+F250-G250</f>
        <v>50507</v>
      </c>
    </row>
    <row r="251" spans="1:8" ht="12.75" customHeight="1" hidden="1">
      <c r="A251" s="116"/>
      <c r="B251" s="116"/>
      <c r="C251" s="92"/>
      <c r="D251" s="93"/>
      <c r="E251" s="129"/>
      <c r="F251" s="24"/>
      <c r="G251" s="24"/>
      <c r="H251" s="24"/>
    </row>
    <row r="252" spans="1:8" ht="12.75" customHeight="1" hidden="1">
      <c r="A252" s="116"/>
      <c r="B252" s="116"/>
      <c r="C252" s="92"/>
      <c r="D252" s="93"/>
      <c r="E252" s="129"/>
      <c r="F252" s="24"/>
      <c r="G252" s="24"/>
      <c r="H252" s="24"/>
    </row>
    <row r="253" spans="1:8" ht="16.5" customHeight="1">
      <c r="A253" s="116"/>
      <c r="B253" s="116"/>
      <c r="C253" s="92">
        <v>4170</v>
      </c>
      <c r="D253" s="93" t="s">
        <v>805</v>
      </c>
      <c r="E253" s="129">
        <v>3000</v>
      </c>
      <c r="F253" s="24"/>
      <c r="G253" s="24"/>
      <c r="H253" s="24">
        <f>E253+F253-G253</f>
        <v>3000</v>
      </c>
    </row>
    <row r="254" spans="1:8" ht="12.75" customHeight="1" hidden="1">
      <c r="A254" s="116"/>
      <c r="B254" s="116"/>
      <c r="C254" s="92"/>
      <c r="D254" s="93"/>
      <c r="E254" s="129"/>
      <c r="F254" s="24"/>
      <c r="G254" s="24"/>
      <c r="H254" s="24"/>
    </row>
    <row r="255" spans="1:8" ht="12.75" customHeight="1" hidden="1">
      <c r="A255" s="116"/>
      <c r="B255" s="116"/>
      <c r="C255" s="92"/>
      <c r="D255" s="93"/>
      <c r="E255" s="129"/>
      <c r="F255" s="24"/>
      <c r="G255" s="24"/>
      <c r="H255" s="24"/>
    </row>
    <row r="256" spans="1:8" ht="16.5" customHeight="1">
      <c r="A256" s="116"/>
      <c r="B256" s="116"/>
      <c r="C256" s="92">
        <v>4210</v>
      </c>
      <c r="D256" s="93" t="s">
        <v>806</v>
      </c>
      <c r="E256" s="129">
        <v>127551</v>
      </c>
      <c r="F256" s="24"/>
      <c r="G256" s="24"/>
      <c r="H256" s="24">
        <f>E256+F256-G256</f>
        <v>127551</v>
      </c>
    </row>
    <row r="257" spans="1:8" ht="12.75" customHeight="1" hidden="1">
      <c r="A257" s="116"/>
      <c r="B257" s="116"/>
      <c r="C257" s="92"/>
      <c r="D257" s="93"/>
      <c r="E257" s="129"/>
      <c r="F257" s="24"/>
      <c r="G257" s="24"/>
      <c r="H257" s="24"/>
    </row>
    <row r="258" spans="1:8" ht="12.75" customHeight="1" hidden="1">
      <c r="A258" s="116"/>
      <c r="B258" s="116"/>
      <c r="C258" s="92"/>
      <c r="D258" s="93"/>
      <c r="E258" s="129"/>
      <c r="F258" s="24"/>
      <c r="G258" s="24"/>
      <c r="H258" s="24"/>
    </row>
    <row r="259" spans="1:8" ht="16.5" customHeight="1">
      <c r="A259" s="116"/>
      <c r="B259" s="116"/>
      <c r="C259" s="92">
        <v>4240</v>
      </c>
      <c r="D259" s="93" t="s">
        <v>807</v>
      </c>
      <c r="E259" s="129">
        <v>7500</v>
      </c>
      <c r="F259" s="24">
        <v>8000</v>
      </c>
      <c r="G259" s="24"/>
      <c r="H259" s="24">
        <f>E259+F259-G259</f>
        <v>15500</v>
      </c>
    </row>
    <row r="260" spans="1:8" ht="12.75" customHeight="1" hidden="1">
      <c r="A260" s="116"/>
      <c r="B260" s="116"/>
      <c r="C260" s="92"/>
      <c r="D260" s="93"/>
      <c r="E260" s="129"/>
      <c r="F260" s="24"/>
      <c r="G260" s="24"/>
      <c r="H260" s="24"/>
    </row>
    <row r="261" spans="1:8" ht="12.75" customHeight="1" hidden="1">
      <c r="A261" s="116"/>
      <c r="B261" s="116"/>
      <c r="C261" s="92"/>
      <c r="D261" s="93"/>
      <c r="E261" s="129"/>
      <c r="F261" s="24"/>
      <c r="G261" s="24"/>
      <c r="H261" s="24"/>
    </row>
    <row r="262" spans="1:8" ht="16.5" customHeight="1">
      <c r="A262" s="116"/>
      <c r="B262" s="116"/>
      <c r="C262" s="92">
        <v>4260</v>
      </c>
      <c r="D262" s="93" t="s">
        <v>808</v>
      </c>
      <c r="E262" s="129">
        <v>28000</v>
      </c>
      <c r="F262" s="24">
        <v>1500</v>
      </c>
      <c r="G262" s="24"/>
      <c r="H262" s="24">
        <f>E262+F262-G262</f>
        <v>29500</v>
      </c>
    </row>
    <row r="263" spans="1:8" ht="12.75" customHeight="1" hidden="1">
      <c r="A263" s="116"/>
      <c r="B263" s="116"/>
      <c r="C263" s="92"/>
      <c r="D263" s="93"/>
      <c r="E263" s="129"/>
      <c r="F263" s="24"/>
      <c r="G263" s="24"/>
      <c r="H263" s="24"/>
    </row>
    <row r="264" spans="1:8" ht="12.75" customHeight="1" hidden="1">
      <c r="A264" s="116"/>
      <c r="B264" s="116"/>
      <c r="C264" s="92"/>
      <c r="D264" s="93"/>
      <c r="E264" s="129"/>
      <c r="F264" s="24"/>
      <c r="G264" s="24"/>
      <c r="H264" s="24"/>
    </row>
    <row r="265" spans="1:8" ht="16.5" customHeight="1">
      <c r="A265" s="116"/>
      <c r="B265" s="116"/>
      <c r="C265" s="92">
        <v>4270</v>
      </c>
      <c r="D265" s="93" t="s">
        <v>809</v>
      </c>
      <c r="E265" s="129">
        <v>364000</v>
      </c>
      <c r="F265" s="24"/>
      <c r="G265" s="24">
        <v>350000</v>
      </c>
      <c r="H265" s="24">
        <f>E265+F265-G265</f>
        <v>14000</v>
      </c>
    </row>
    <row r="266" spans="1:8" ht="16.5" customHeight="1">
      <c r="A266" s="116"/>
      <c r="B266" s="116"/>
      <c r="C266" s="92">
        <v>4300</v>
      </c>
      <c r="D266" s="93" t="s">
        <v>810</v>
      </c>
      <c r="E266" s="129">
        <v>21358</v>
      </c>
      <c r="F266" s="24">
        <v>3000</v>
      </c>
      <c r="G266" s="24">
        <v>2358</v>
      </c>
      <c r="H266" s="24">
        <f>E266+F266-G266</f>
        <v>22000</v>
      </c>
    </row>
    <row r="267" spans="1:8" ht="12.75" customHeight="1" hidden="1">
      <c r="A267" s="116"/>
      <c r="B267" s="116"/>
      <c r="C267" s="92"/>
      <c r="D267" s="93"/>
      <c r="E267" s="129"/>
      <c r="F267" s="24"/>
      <c r="G267" s="24"/>
      <c r="H267" s="24"/>
    </row>
    <row r="268" spans="1:8" ht="12.75" customHeight="1" hidden="1">
      <c r="A268" s="116"/>
      <c r="B268" s="116"/>
      <c r="C268" s="92"/>
      <c r="D268" s="93"/>
      <c r="E268" s="129"/>
      <c r="F268" s="24"/>
      <c r="G268" s="24"/>
      <c r="H268" s="24"/>
    </row>
    <row r="269" spans="1:8" ht="16.5" customHeight="1">
      <c r="A269" s="116"/>
      <c r="B269" s="116"/>
      <c r="C269" s="92">
        <v>4350</v>
      </c>
      <c r="D269" s="93" t="s">
        <v>811</v>
      </c>
      <c r="E269" s="129">
        <v>1400</v>
      </c>
      <c r="F269" s="24"/>
      <c r="G269" s="24"/>
      <c r="H269" s="24">
        <f>E269+F269-G269</f>
        <v>1400</v>
      </c>
    </row>
    <row r="270" spans="1:8" ht="16.5" customHeight="1">
      <c r="A270" s="116"/>
      <c r="B270" s="116"/>
      <c r="C270" s="92">
        <v>4360</v>
      </c>
      <c r="D270" s="93" t="s">
        <v>812</v>
      </c>
      <c r="E270" s="129">
        <v>2000</v>
      </c>
      <c r="F270" s="24"/>
      <c r="G270" s="24"/>
      <c r="H270" s="24">
        <f>E270+F270-G270</f>
        <v>2000</v>
      </c>
    </row>
    <row r="271" spans="1:8" ht="16.5" customHeight="1">
      <c r="A271" s="116"/>
      <c r="B271" s="116"/>
      <c r="C271" s="92">
        <v>4370</v>
      </c>
      <c r="D271" s="93" t="s">
        <v>813</v>
      </c>
      <c r="E271" s="129">
        <v>3500</v>
      </c>
      <c r="F271" s="24"/>
      <c r="G271" s="24"/>
      <c r="H271" s="24">
        <f>E271+F271-G271</f>
        <v>3500</v>
      </c>
    </row>
    <row r="272" spans="1:8" ht="16.5" customHeight="1">
      <c r="A272" s="116"/>
      <c r="B272" s="116"/>
      <c r="C272" s="92">
        <v>4410</v>
      </c>
      <c r="D272" s="93" t="s">
        <v>814</v>
      </c>
      <c r="E272" s="129">
        <v>7000</v>
      </c>
      <c r="F272" s="24"/>
      <c r="G272" s="24"/>
      <c r="H272" s="24">
        <f>E272+F272-G272</f>
        <v>7000</v>
      </c>
    </row>
    <row r="273" spans="1:8" ht="12.75" customHeight="1" hidden="1">
      <c r="A273" s="116"/>
      <c r="B273" s="116"/>
      <c r="C273" s="92"/>
      <c r="D273" s="93"/>
      <c r="E273" s="129"/>
      <c r="F273" s="24"/>
      <c r="G273" s="24"/>
      <c r="H273" s="24"/>
    </row>
    <row r="274" spans="1:8" ht="12.75" customHeight="1" hidden="1">
      <c r="A274" s="116"/>
      <c r="B274" s="116"/>
      <c r="C274" s="92"/>
      <c r="D274" s="93"/>
      <c r="E274" s="129"/>
      <c r="F274" s="24"/>
      <c r="G274" s="24"/>
      <c r="H274" s="24"/>
    </row>
    <row r="275" spans="1:8" ht="12.75" customHeight="1" hidden="1">
      <c r="A275" s="116"/>
      <c r="B275" s="116"/>
      <c r="C275" s="92"/>
      <c r="D275" s="93"/>
      <c r="E275" s="129"/>
      <c r="F275" s="24"/>
      <c r="G275" s="24"/>
      <c r="H275" s="24"/>
    </row>
    <row r="276" spans="1:8" ht="16.5" customHeight="1">
      <c r="A276" s="116"/>
      <c r="B276" s="116"/>
      <c r="C276" s="92">
        <v>4430</v>
      </c>
      <c r="D276" s="93" t="s">
        <v>815</v>
      </c>
      <c r="E276" s="129">
        <v>4000</v>
      </c>
      <c r="F276" s="24"/>
      <c r="G276" s="24"/>
      <c r="H276" s="24">
        <f aca="true" t="shared" si="13" ref="H276:H282">E276+F276-G276</f>
        <v>4000</v>
      </c>
    </row>
    <row r="277" spans="1:8" ht="16.5" customHeight="1">
      <c r="A277" s="116"/>
      <c r="B277" s="116"/>
      <c r="C277" s="92">
        <v>4440</v>
      </c>
      <c r="D277" s="93" t="s">
        <v>816</v>
      </c>
      <c r="E277" s="129">
        <v>105253</v>
      </c>
      <c r="F277" s="24">
        <v>423</v>
      </c>
      <c r="G277" s="24"/>
      <c r="H277" s="24">
        <f t="shared" si="13"/>
        <v>105676</v>
      </c>
    </row>
    <row r="278" spans="1:8" ht="16.5" customHeight="1">
      <c r="A278" s="116"/>
      <c r="B278" s="116"/>
      <c r="C278" s="92">
        <v>4700</v>
      </c>
      <c r="D278" s="93" t="s">
        <v>817</v>
      </c>
      <c r="E278" s="129">
        <v>2000</v>
      </c>
      <c r="F278" s="24"/>
      <c r="G278" s="24"/>
      <c r="H278" s="24">
        <f t="shared" si="13"/>
        <v>2000</v>
      </c>
    </row>
    <row r="279" spans="1:8" ht="28.5" customHeight="1">
      <c r="A279" s="116"/>
      <c r="B279" s="116"/>
      <c r="C279" s="92">
        <v>4740</v>
      </c>
      <c r="D279" s="93" t="s">
        <v>818</v>
      </c>
      <c r="E279" s="129">
        <v>2000</v>
      </c>
      <c r="F279" s="24"/>
      <c r="G279" s="24"/>
      <c r="H279" s="24">
        <f t="shared" si="13"/>
        <v>2000</v>
      </c>
    </row>
    <row r="280" spans="1:8" ht="16.5" customHeight="1">
      <c r="A280" s="116"/>
      <c r="B280" s="116"/>
      <c r="C280" s="92">
        <v>4750</v>
      </c>
      <c r="D280" s="93" t="s">
        <v>819</v>
      </c>
      <c r="E280" s="129">
        <v>6500</v>
      </c>
      <c r="F280" s="24"/>
      <c r="G280" s="24"/>
      <c r="H280" s="24">
        <f t="shared" si="13"/>
        <v>6500</v>
      </c>
    </row>
    <row r="281" spans="1:8" ht="16.5" customHeight="1">
      <c r="A281" s="116"/>
      <c r="B281" s="116"/>
      <c r="C281" s="92">
        <v>6050</v>
      </c>
      <c r="D281" s="93" t="s">
        <v>820</v>
      </c>
      <c r="E281" s="129">
        <v>25000</v>
      </c>
      <c r="F281" s="24"/>
      <c r="G281" s="24"/>
      <c r="H281" s="24">
        <f t="shared" si="13"/>
        <v>25000</v>
      </c>
    </row>
    <row r="282" spans="1:8" ht="16.5" customHeight="1">
      <c r="A282" s="116"/>
      <c r="B282" s="116"/>
      <c r="C282" s="92">
        <v>6060</v>
      </c>
      <c r="D282" s="93" t="s">
        <v>821</v>
      </c>
      <c r="E282" s="129">
        <f>F282+G282</f>
        <v>0</v>
      </c>
      <c r="F282" s="24"/>
      <c r="G282" s="24"/>
      <c r="H282" s="24">
        <f t="shared" si="13"/>
        <v>0</v>
      </c>
    </row>
    <row r="283" spans="1:8" s="16" customFormat="1" ht="16.5" customHeight="1">
      <c r="A283" s="114"/>
      <c r="B283" s="114">
        <v>80113</v>
      </c>
      <c r="C283" s="109"/>
      <c r="D283" s="110" t="s">
        <v>822</v>
      </c>
      <c r="E283" s="20">
        <f>E284</f>
        <v>746871</v>
      </c>
      <c r="F283" s="20">
        <f>F284</f>
        <v>100</v>
      </c>
      <c r="G283" s="20">
        <f>G284</f>
        <v>38902</v>
      </c>
      <c r="H283" s="20">
        <f>H284</f>
        <v>708069</v>
      </c>
    </row>
    <row r="284" spans="1:8" ht="16.5" customHeight="1">
      <c r="A284" s="116"/>
      <c r="B284" s="116"/>
      <c r="C284" s="92">
        <v>4300</v>
      </c>
      <c r="D284" s="93" t="s">
        <v>823</v>
      </c>
      <c r="E284" s="129">
        <v>746871</v>
      </c>
      <c r="F284" s="24">
        <v>100</v>
      </c>
      <c r="G284" s="24">
        <v>38902</v>
      </c>
      <c r="H284" s="24">
        <f>E284+F284-G284</f>
        <v>708069</v>
      </c>
    </row>
    <row r="285" spans="1:8" s="16" customFormat="1" ht="16.5" customHeight="1">
      <c r="A285" s="114"/>
      <c r="B285" s="114">
        <v>80114</v>
      </c>
      <c r="C285" s="109"/>
      <c r="D285" s="110" t="s">
        <v>824</v>
      </c>
      <c r="E285" s="20">
        <f>SUM(E286:E302)</f>
        <v>401851</v>
      </c>
      <c r="F285" s="20">
        <f>SUM(F286:F302)</f>
        <v>3800</v>
      </c>
      <c r="G285" s="20">
        <f>SUM(G286:G302)</f>
        <v>0</v>
      </c>
      <c r="H285" s="20">
        <f>SUM(H286:H302)</f>
        <v>405651</v>
      </c>
    </row>
    <row r="286" spans="1:8" ht="16.5" customHeight="1">
      <c r="A286" s="116"/>
      <c r="B286" s="116"/>
      <c r="C286" s="92">
        <v>4010</v>
      </c>
      <c r="D286" s="93" t="s">
        <v>825</v>
      </c>
      <c r="E286" s="129">
        <v>271554</v>
      </c>
      <c r="F286" s="24"/>
      <c r="G286" s="24"/>
      <c r="H286" s="24">
        <f aca="true" t="shared" si="14" ref="H286:H302">E286+F286-G286</f>
        <v>271554</v>
      </c>
    </row>
    <row r="287" spans="1:8" ht="16.5" customHeight="1">
      <c r="A287" s="116"/>
      <c r="B287" s="116"/>
      <c r="C287" s="92">
        <v>4040</v>
      </c>
      <c r="D287" s="93" t="s">
        <v>826</v>
      </c>
      <c r="E287" s="129">
        <v>16000</v>
      </c>
      <c r="F287" s="24"/>
      <c r="G287" s="24"/>
      <c r="H287" s="24">
        <f t="shared" si="14"/>
        <v>16000</v>
      </c>
    </row>
    <row r="288" spans="1:8" ht="16.5" customHeight="1">
      <c r="A288" s="116"/>
      <c r="B288" s="116"/>
      <c r="C288" s="92">
        <v>4110</v>
      </c>
      <c r="D288" s="93" t="s">
        <v>827</v>
      </c>
      <c r="E288" s="129">
        <v>44688</v>
      </c>
      <c r="F288" s="24"/>
      <c r="G288" s="24"/>
      <c r="H288" s="24">
        <f t="shared" si="14"/>
        <v>44688</v>
      </c>
    </row>
    <row r="289" spans="1:8" ht="16.5" customHeight="1">
      <c r="A289" s="116"/>
      <c r="B289" s="116"/>
      <c r="C289" s="92">
        <v>4120</v>
      </c>
      <c r="D289" s="93" t="s">
        <v>828</v>
      </c>
      <c r="E289" s="129">
        <v>7082</v>
      </c>
      <c r="F289" s="24"/>
      <c r="G289" s="24"/>
      <c r="H289" s="24">
        <f t="shared" si="14"/>
        <v>7082</v>
      </c>
    </row>
    <row r="290" spans="1:8" ht="16.5" customHeight="1">
      <c r="A290" s="116"/>
      <c r="B290" s="116"/>
      <c r="C290" s="92">
        <v>4170</v>
      </c>
      <c r="D290" s="93" t="s">
        <v>829</v>
      </c>
      <c r="E290" s="129">
        <v>1500</v>
      </c>
      <c r="F290" s="24"/>
      <c r="G290" s="24"/>
      <c r="H290" s="24">
        <f t="shared" si="14"/>
        <v>1500</v>
      </c>
    </row>
    <row r="291" spans="1:8" ht="16.5" customHeight="1">
      <c r="A291" s="116"/>
      <c r="B291" s="116"/>
      <c r="C291" s="92">
        <v>4210</v>
      </c>
      <c r="D291" s="93" t="s">
        <v>830</v>
      </c>
      <c r="E291" s="129">
        <v>16000</v>
      </c>
      <c r="F291" s="24"/>
      <c r="G291" s="24"/>
      <c r="H291" s="24">
        <f t="shared" si="14"/>
        <v>16000</v>
      </c>
    </row>
    <row r="292" spans="1:8" ht="16.5" customHeight="1">
      <c r="A292" s="116"/>
      <c r="B292" s="116"/>
      <c r="C292" s="92">
        <v>4270</v>
      </c>
      <c r="D292" s="93" t="s">
        <v>831</v>
      </c>
      <c r="E292" s="129">
        <v>1000</v>
      </c>
      <c r="F292" s="24"/>
      <c r="G292" s="24"/>
      <c r="H292" s="24">
        <f t="shared" si="14"/>
        <v>1000</v>
      </c>
    </row>
    <row r="293" spans="1:8" ht="16.5" customHeight="1">
      <c r="A293" s="116"/>
      <c r="B293" s="116"/>
      <c r="C293" s="92">
        <v>4300</v>
      </c>
      <c r="D293" s="93" t="s">
        <v>832</v>
      </c>
      <c r="E293" s="129">
        <v>8360</v>
      </c>
      <c r="F293" s="24"/>
      <c r="G293" s="24"/>
      <c r="H293" s="24">
        <f t="shared" si="14"/>
        <v>8360</v>
      </c>
    </row>
    <row r="294" spans="1:8" ht="16.5" customHeight="1">
      <c r="A294" s="116"/>
      <c r="B294" s="116"/>
      <c r="C294" s="92">
        <v>4350</v>
      </c>
      <c r="D294" s="93" t="s">
        <v>833</v>
      </c>
      <c r="E294" s="129">
        <f>F294+G294</f>
        <v>0</v>
      </c>
      <c r="F294" s="24"/>
      <c r="G294" s="24"/>
      <c r="H294" s="24">
        <f t="shared" si="14"/>
        <v>0</v>
      </c>
    </row>
    <row r="295" spans="1:8" ht="16.5" customHeight="1">
      <c r="A295" s="116"/>
      <c r="B295" s="116"/>
      <c r="C295" s="92">
        <v>4370</v>
      </c>
      <c r="D295" s="93" t="s">
        <v>835</v>
      </c>
      <c r="E295" s="129">
        <v>4000</v>
      </c>
      <c r="F295" s="24"/>
      <c r="G295" s="24"/>
      <c r="H295" s="24">
        <f t="shared" si="14"/>
        <v>4000</v>
      </c>
    </row>
    <row r="296" spans="1:8" ht="16.5" customHeight="1">
      <c r="A296" s="116"/>
      <c r="B296" s="116"/>
      <c r="C296" s="92">
        <v>4410</v>
      </c>
      <c r="D296" s="93" t="s">
        <v>836</v>
      </c>
      <c r="E296" s="129">
        <v>11000</v>
      </c>
      <c r="F296" s="24">
        <v>3000</v>
      </c>
      <c r="G296" s="24"/>
      <c r="H296" s="24">
        <f t="shared" si="14"/>
        <v>14000</v>
      </c>
    </row>
    <row r="297" spans="1:8" ht="16.5" customHeight="1">
      <c r="A297" s="116"/>
      <c r="B297" s="116"/>
      <c r="C297" s="92">
        <v>4430</v>
      </c>
      <c r="D297" s="93" t="s">
        <v>837</v>
      </c>
      <c r="E297" s="129">
        <v>800</v>
      </c>
      <c r="F297" s="24"/>
      <c r="G297" s="24"/>
      <c r="H297" s="24">
        <f t="shared" si="14"/>
        <v>800</v>
      </c>
    </row>
    <row r="298" spans="1:8" ht="16.5" customHeight="1">
      <c r="A298" s="116"/>
      <c r="B298" s="116"/>
      <c r="C298" s="92">
        <v>4440</v>
      </c>
      <c r="D298" s="93" t="s">
        <v>838</v>
      </c>
      <c r="E298" s="129">
        <v>6867</v>
      </c>
      <c r="F298" s="24"/>
      <c r="G298" s="24"/>
      <c r="H298" s="24">
        <f t="shared" si="14"/>
        <v>6867</v>
      </c>
    </row>
    <row r="299" spans="1:8" ht="16.5" customHeight="1">
      <c r="A299" s="116"/>
      <c r="B299" s="116"/>
      <c r="C299" s="92">
        <v>4700</v>
      </c>
      <c r="D299" s="93" t="s">
        <v>839</v>
      </c>
      <c r="E299" s="129">
        <v>4000</v>
      </c>
      <c r="F299" s="24">
        <v>600</v>
      </c>
      <c r="G299" s="24"/>
      <c r="H299" s="24">
        <f t="shared" si="14"/>
        <v>4600</v>
      </c>
    </row>
    <row r="300" spans="1:8" ht="26.25" customHeight="1">
      <c r="A300" s="116"/>
      <c r="B300" s="116"/>
      <c r="C300" s="92">
        <v>4740</v>
      </c>
      <c r="D300" s="93" t="s">
        <v>840</v>
      </c>
      <c r="E300" s="129">
        <v>2000</v>
      </c>
      <c r="F300" s="24">
        <v>200</v>
      </c>
      <c r="G300" s="24"/>
      <c r="H300" s="24">
        <f t="shared" si="14"/>
        <v>2200</v>
      </c>
    </row>
    <row r="301" spans="1:8" ht="16.5" customHeight="1">
      <c r="A301" s="116"/>
      <c r="B301" s="116"/>
      <c r="C301" s="92">
        <v>4750</v>
      </c>
      <c r="D301" s="93" t="s">
        <v>841</v>
      </c>
      <c r="E301" s="129">
        <v>7000</v>
      </c>
      <c r="F301" s="24"/>
      <c r="G301" s="24"/>
      <c r="H301" s="24">
        <f t="shared" si="14"/>
        <v>7000</v>
      </c>
    </row>
    <row r="302" spans="1:8" ht="16.5" customHeight="1">
      <c r="A302" s="116"/>
      <c r="B302" s="116"/>
      <c r="C302" s="92">
        <v>6060</v>
      </c>
      <c r="D302" s="93" t="s">
        <v>842</v>
      </c>
      <c r="E302" s="129">
        <f>F302+G302</f>
        <v>0</v>
      </c>
      <c r="F302" s="24"/>
      <c r="G302" s="24"/>
      <c r="H302" s="24">
        <f t="shared" si="14"/>
        <v>0</v>
      </c>
    </row>
    <row r="303" spans="1:8" s="16" customFormat="1" ht="16.5" customHeight="1">
      <c r="A303" s="114"/>
      <c r="B303" s="114">
        <v>80146</v>
      </c>
      <c r="C303" s="109"/>
      <c r="D303" s="110" t="s">
        <v>843</v>
      </c>
      <c r="E303" s="20">
        <f>E304+E305</f>
        <v>50055</v>
      </c>
      <c r="F303" s="20">
        <f>F304+F305</f>
        <v>0</v>
      </c>
      <c r="G303" s="20">
        <f>G304+G305</f>
        <v>0</v>
      </c>
      <c r="H303" s="20">
        <f>H304+H305</f>
        <v>50055</v>
      </c>
    </row>
    <row r="304" spans="1:8" ht="16.5" customHeight="1">
      <c r="A304" s="116"/>
      <c r="B304" s="116"/>
      <c r="C304" s="92">
        <v>4300</v>
      </c>
      <c r="D304" s="93" t="s">
        <v>844</v>
      </c>
      <c r="E304" s="129">
        <v>34739</v>
      </c>
      <c r="F304" s="24"/>
      <c r="G304" s="24"/>
      <c r="H304" s="24">
        <f>E304+F304-G304</f>
        <v>34739</v>
      </c>
    </row>
    <row r="305" spans="1:8" ht="16.5" customHeight="1">
      <c r="A305" s="116"/>
      <c r="B305" s="116"/>
      <c r="C305" s="92">
        <v>4700</v>
      </c>
      <c r="D305" s="93" t="s">
        <v>845</v>
      </c>
      <c r="E305" s="129">
        <v>15316</v>
      </c>
      <c r="F305" s="24"/>
      <c r="G305" s="24"/>
      <c r="H305" s="24">
        <f>E305+F305-G305</f>
        <v>15316</v>
      </c>
    </row>
    <row r="306" spans="1:8" s="132" customFormat="1" ht="16.5" customHeight="1">
      <c r="A306" s="114"/>
      <c r="B306" s="114">
        <v>80148</v>
      </c>
      <c r="C306" s="131"/>
      <c r="D306" s="110" t="s">
        <v>846</v>
      </c>
      <c r="E306" s="20">
        <f>SUM(E307:E325)</f>
        <v>472115</v>
      </c>
      <c r="F306" s="20">
        <f>SUM(F307:F325)</f>
        <v>40407</v>
      </c>
      <c r="G306" s="20">
        <f>SUM(G307:G325)</f>
        <v>38000</v>
      </c>
      <c r="H306" s="20">
        <f>SUM(H307:H325)</f>
        <v>474522</v>
      </c>
    </row>
    <row r="307" spans="1:8" ht="16.5" customHeight="1">
      <c r="A307" s="116"/>
      <c r="B307" s="114"/>
      <c r="C307" s="88">
        <v>3020</v>
      </c>
      <c r="D307" s="93" t="s">
        <v>847</v>
      </c>
      <c r="E307" s="113">
        <v>3800</v>
      </c>
      <c r="F307" s="24"/>
      <c r="G307" s="24"/>
      <c r="H307" s="24">
        <f>E307+F307-G307</f>
        <v>3800</v>
      </c>
    </row>
    <row r="308" spans="1:8" ht="16.5" customHeight="1">
      <c r="A308" s="116"/>
      <c r="B308" s="114"/>
      <c r="C308" s="92">
        <v>4010</v>
      </c>
      <c r="D308" s="93" t="s">
        <v>848</v>
      </c>
      <c r="E308" s="129">
        <v>122362</v>
      </c>
      <c r="F308" s="24">
        <v>2000</v>
      </c>
      <c r="G308" s="24"/>
      <c r="H308" s="24">
        <f>E308+F308-G308</f>
        <v>124362</v>
      </c>
    </row>
    <row r="309" spans="1:8" ht="16.5" customHeight="1">
      <c r="A309" s="116"/>
      <c r="B309" s="114"/>
      <c r="C309" s="92">
        <v>4040</v>
      </c>
      <c r="D309" s="93" t="s">
        <v>849</v>
      </c>
      <c r="E309" s="129">
        <v>9529</v>
      </c>
      <c r="F309" s="24"/>
      <c r="G309" s="24"/>
      <c r="H309" s="24">
        <f>E309+F309-G309</f>
        <v>9529</v>
      </c>
    </row>
    <row r="310" spans="1:8" ht="16.5" customHeight="1">
      <c r="A310" s="116"/>
      <c r="B310" s="114"/>
      <c r="C310" s="92">
        <v>4110</v>
      </c>
      <c r="D310" s="93" t="s">
        <v>850</v>
      </c>
      <c r="E310" s="129">
        <v>20380</v>
      </c>
      <c r="F310" s="24">
        <v>304</v>
      </c>
      <c r="G310" s="24"/>
      <c r="H310" s="24">
        <f>E310+F310-G310</f>
        <v>20684</v>
      </c>
    </row>
    <row r="311" spans="1:8" ht="16.5" customHeight="1">
      <c r="A311" s="116"/>
      <c r="B311" s="114"/>
      <c r="C311" s="92">
        <v>4120</v>
      </c>
      <c r="D311" s="93" t="s">
        <v>851</v>
      </c>
      <c r="E311" s="129">
        <v>3244</v>
      </c>
      <c r="F311" s="24">
        <v>49</v>
      </c>
      <c r="G311" s="24"/>
      <c r="H311" s="24">
        <f>E311+F311-G311</f>
        <v>3293</v>
      </c>
    </row>
    <row r="312" spans="1:8" ht="12.75" customHeight="1" hidden="1">
      <c r="A312" s="116"/>
      <c r="B312" s="114"/>
      <c r="C312" s="92"/>
      <c r="D312" s="93"/>
      <c r="E312" s="129"/>
      <c r="F312" s="24"/>
      <c r="G312" s="24"/>
      <c r="H312" s="24"/>
    </row>
    <row r="313" spans="1:8" ht="16.5" customHeight="1">
      <c r="A313" s="116"/>
      <c r="B313" s="114"/>
      <c r="C313" s="92">
        <v>4210</v>
      </c>
      <c r="D313" s="93" t="s">
        <v>852</v>
      </c>
      <c r="E313" s="129">
        <v>13000</v>
      </c>
      <c r="F313" s="24">
        <v>38000</v>
      </c>
      <c r="G313" s="24"/>
      <c r="H313" s="24">
        <f>E313+F313-G313</f>
        <v>51000</v>
      </c>
    </row>
    <row r="314" spans="1:8" ht="16.5" customHeight="1">
      <c r="A314" s="116"/>
      <c r="B314" s="114"/>
      <c r="C314" s="92">
        <v>4220</v>
      </c>
      <c r="D314" s="93" t="s">
        <v>853</v>
      </c>
      <c r="E314" s="129">
        <v>279000</v>
      </c>
      <c r="F314" s="24"/>
      <c r="G314" s="24">
        <v>38000</v>
      </c>
      <c r="H314" s="24">
        <f>E314+F314-G314</f>
        <v>241000</v>
      </c>
    </row>
    <row r="315" spans="1:8" ht="16.5" customHeight="1">
      <c r="A315" s="116"/>
      <c r="B315" s="114"/>
      <c r="C315" s="92">
        <v>4270</v>
      </c>
      <c r="D315" s="93" t="s">
        <v>854</v>
      </c>
      <c r="E315" s="129">
        <v>9000</v>
      </c>
      <c r="F315" s="24"/>
      <c r="G315" s="24"/>
      <c r="H315" s="24">
        <f>E315+F315-G315</f>
        <v>9000</v>
      </c>
    </row>
    <row r="316" spans="1:8" ht="16.5" customHeight="1">
      <c r="A316" s="116"/>
      <c r="B316" s="114"/>
      <c r="C316" s="92">
        <v>4300</v>
      </c>
      <c r="D316" s="93" t="s">
        <v>855</v>
      </c>
      <c r="E316" s="129">
        <v>1800</v>
      </c>
      <c r="F316" s="24"/>
      <c r="G316" s="24"/>
      <c r="H316" s="24">
        <f>E316+F316-G316</f>
        <v>1800</v>
      </c>
    </row>
    <row r="317" spans="1:8" ht="12.75" customHeight="1" hidden="1">
      <c r="A317" s="116"/>
      <c r="B317" s="114"/>
      <c r="C317" s="92"/>
      <c r="D317" s="93"/>
      <c r="E317" s="129"/>
      <c r="F317" s="24"/>
      <c r="G317" s="24"/>
      <c r="H317" s="24"/>
    </row>
    <row r="318" spans="1:8" ht="12.75" customHeight="1" hidden="1">
      <c r="A318" s="116"/>
      <c r="B318" s="114"/>
      <c r="C318" s="92"/>
      <c r="D318" s="93"/>
      <c r="E318" s="129"/>
      <c r="F318" s="24"/>
      <c r="G318" s="24"/>
      <c r="H318" s="24"/>
    </row>
    <row r="319" spans="1:8" ht="16.5" customHeight="1">
      <c r="A319" s="116"/>
      <c r="B319" s="114"/>
      <c r="C319" s="92">
        <v>4410</v>
      </c>
      <c r="D319" s="93" t="s">
        <v>856</v>
      </c>
      <c r="E319" s="129">
        <v>450</v>
      </c>
      <c r="F319" s="24"/>
      <c r="G319" s="24"/>
      <c r="H319" s="24">
        <f>E319+F319-G319</f>
        <v>450</v>
      </c>
    </row>
    <row r="320" spans="1:8" ht="12.75" customHeight="1" hidden="1">
      <c r="A320" s="116"/>
      <c r="B320" s="116"/>
      <c r="C320" s="92"/>
      <c r="D320" s="93"/>
      <c r="E320" s="129"/>
      <c r="F320" s="24"/>
      <c r="G320" s="24"/>
      <c r="H320" s="24"/>
    </row>
    <row r="321" spans="1:8" ht="16.5" customHeight="1">
      <c r="A321" s="116"/>
      <c r="B321" s="116"/>
      <c r="C321" s="92">
        <v>4440</v>
      </c>
      <c r="D321" s="93" t="s">
        <v>857</v>
      </c>
      <c r="E321" s="129">
        <v>6150</v>
      </c>
      <c r="F321" s="24">
        <v>54</v>
      </c>
      <c r="G321" s="24"/>
      <c r="H321" s="24">
        <f>E321+F321-G321</f>
        <v>6204</v>
      </c>
    </row>
    <row r="322" spans="1:8" ht="16.5" customHeight="1">
      <c r="A322" s="115"/>
      <c r="B322" s="115"/>
      <c r="C322" s="92">
        <v>4700</v>
      </c>
      <c r="D322" s="93" t="s">
        <v>858</v>
      </c>
      <c r="E322" s="129">
        <v>1800</v>
      </c>
      <c r="F322" s="24"/>
      <c r="G322" s="24"/>
      <c r="H322" s="24">
        <f>E322+F322-G322</f>
        <v>1800</v>
      </c>
    </row>
    <row r="323" spans="1:8" ht="26.25" customHeight="1">
      <c r="A323" s="115"/>
      <c r="B323" s="115"/>
      <c r="C323" s="92">
        <v>4740</v>
      </c>
      <c r="D323" s="93" t="s">
        <v>859</v>
      </c>
      <c r="E323" s="129">
        <v>300</v>
      </c>
      <c r="F323" s="24"/>
      <c r="G323" s="24"/>
      <c r="H323" s="24">
        <f>E323+F323-G323</f>
        <v>300</v>
      </c>
    </row>
    <row r="324" spans="1:8" ht="16.5" customHeight="1">
      <c r="A324" s="115"/>
      <c r="B324" s="115"/>
      <c r="C324" s="92">
        <v>4750</v>
      </c>
      <c r="D324" s="93" t="s">
        <v>860</v>
      </c>
      <c r="E324" s="129">
        <v>1300</v>
      </c>
      <c r="F324" s="24"/>
      <c r="G324" s="24"/>
      <c r="H324" s="24">
        <f>E324+F324-G324</f>
        <v>1300</v>
      </c>
    </row>
    <row r="325" spans="1:8" ht="16.5" customHeight="1">
      <c r="A325" s="115"/>
      <c r="B325" s="115"/>
      <c r="C325" s="92">
        <v>6060</v>
      </c>
      <c r="D325" s="93" t="s">
        <v>861</v>
      </c>
      <c r="E325" s="129">
        <f>F325+G325</f>
        <v>0</v>
      </c>
      <c r="F325" s="24"/>
      <c r="G325" s="24"/>
      <c r="H325" s="24">
        <f>E325+F325-G325</f>
        <v>0</v>
      </c>
    </row>
    <row r="326" spans="1:8" s="16" customFormat="1" ht="16.5" customHeight="1">
      <c r="A326" s="114"/>
      <c r="B326" s="114">
        <v>80195</v>
      </c>
      <c r="C326" s="109"/>
      <c r="D326" s="110" t="s">
        <v>862</v>
      </c>
      <c r="E326" s="20">
        <f>SUM(E327:E338)</f>
        <v>98318</v>
      </c>
      <c r="F326" s="20">
        <f>SUM(F327:F338)</f>
        <v>408</v>
      </c>
      <c r="G326" s="20">
        <f>SUM(G328:G338)</f>
        <v>0</v>
      </c>
      <c r="H326" s="20">
        <f>SUM(H327:H338)</f>
        <v>98726</v>
      </c>
    </row>
    <row r="327" spans="1:8" s="16" customFormat="1" ht="24.75" customHeight="1">
      <c r="A327" s="114"/>
      <c r="B327" s="114"/>
      <c r="C327" s="88" t="s">
        <v>695</v>
      </c>
      <c r="D327" s="97" t="s">
        <v>696</v>
      </c>
      <c r="E327" s="428">
        <v>173</v>
      </c>
      <c r="F327" s="428"/>
      <c r="G327" s="428"/>
      <c r="H327" s="428">
        <f>E327+F327-G327</f>
        <v>173</v>
      </c>
    </row>
    <row r="328" spans="1:8" ht="16.5" customHeight="1">
      <c r="A328" s="115"/>
      <c r="B328" s="115"/>
      <c r="C328" s="92">
        <v>3020</v>
      </c>
      <c r="D328" s="93" t="s">
        <v>863</v>
      </c>
      <c r="E328" s="113">
        <v>15321</v>
      </c>
      <c r="F328" s="24"/>
      <c r="G328" s="24"/>
      <c r="H328" s="24">
        <f aca="true" t="shared" si="15" ref="H328:H338">E328+F328-G328</f>
        <v>15321</v>
      </c>
    </row>
    <row r="329" spans="1:8" ht="16.5" customHeight="1">
      <c r="A329" s="115"/>
      <c r="B329" s="115"/>
      <c r="C329" s="92">
        <v>3030</v>
      </c>
      <c r="D329" s="97" t="s">
        <v>864</v>
      </c>
      <c r="E329" s="113">
        <v>0</v>
      </c>
      <c r="F329" s="24"/>
      <c r="G329" s="24"/>
      <c r="H329" s="24">
        <f t="shared" si="15"/>
        <v>0</v>
      </c>
    </row>
    <row r="330" spans="1:8" ht="16.5" customHeight="1">
      <c r="A330" s="115"/>
      <c r="B330" s="115"/>
      <c r="C330" s="92">
        <v>4110</v>
      </c>
      <c r="D330" s="93" t="s">
        <v>865</v>
      </c>
      <c r="E330" s="113">
        <v>1036</v>
      </c>
      <c r="F330" s="24"/>
      <c r="G330" s="24"/>
      <c r="H330" s="24">
        <f t="shared" si="15"/>
        <v>1036</v>
      </c>
    </row>
    <row r="331" spans="1:8" ht="16.5" customHeight="1">
      <c r="A331" s="115"/>
      <c r="B331" s="115"/>
      <c r="C331" s="92">
        <v>4120</v>
      </c>
      <c r="D331" s="93" t="s">
        <v>866</v>
      </c>
      <c r="E331" s="113">
        <v>165</v>
      </c>
      <c r="F331" s="24"/>
      <c r="G331" s="24"/>
      <c r="H331" s="24">
        <f t="shared" si="15"/>
        <v>165</v>
      </c>
    </row>
    <row r="332" spans="1:8" ht="16.5" customHeight="1">
      <c r="A332" s="115"/>
      <c r="B332" s="115"/>
      <c r="C332" s="92">
        <v>4170</v>
      </c>
      <c r="D332" s="97" t="s">
        <v>867</v>
      </c>
      <c r="E332" s="133">
        <v>7492</v>
      </c>
      <c r="F332" s="24"/>
      <c r="G332" s="24"/>
      <c r="H332" s="24">
        <f t="shared" si="15"/>
        <v>7492</v>
      </c>
    </row>
    <row r="333" spans="1:8" ht="16.5" customHeight="1">
      <c r="A333" s="115"/>
      <c r="B333" s="115"/>
      <c r="C333" s="92">
        <v>4210</v>
      </c>
      <c r="D333" s="97" t="s">
        <v>868</v>
      </c>
      <c r="E333" s="133">
        <v>16000</v>
      </c>
      <c r="F333" s="24"/>
      <c r="G333" s="24"/>
      <c r="H333" s="24">
        <f t="shared" si="15"/>
        <v>16000</v>
      </c>
    </row>
    <row r="334" spans="1:8" ht="16.5" customHeight="1">
      <c r="A334" s="115"/>
      <c r="B334" s="115"/>
      <c r="C334" s="92">
        <v>4300</v>
      </c>
      <c r="D334" s="93" t="s">
        <v>869</v>
      </c>
      <c r="E334" s="129">
        <v>5027</v>
      </c>
      <c r="F334" s="24"/>
      <c r="G334" s="24"/>
      <c r="H334" s="24">
        <f t="shared" si="15"/>
        <v>5027</v>
      </c>
    </row>
    <row r="335" spans="1:8" ht="16.5" customHeight="1">
      <c r="A335" s="116"/>
      <c r="B335" s="116"/>
      <c r="C335" s="92">
        <v>4440</v>
      </c>
      <c r="D335" s="93" t="s">
        <v>870</v>
      </c>
      <c r="E335" s="129">
        <v>51804</v>
      </c>
      <c r="F335" s="24">
        <v>408</v>
      </c>
      <c r="G335" s="24"/>
      <c r="H335" s="24">
        <f t="shared" si="15"/>
        <v>52212</v>
      </c>
    </row>
    <row r="336" spans="1:8" ht="16.5" customHeight="1">
      <c r="A336" s="116"/>
      <c r="B336" s="116"/>
      <c r="C336" s="92" t="s">
        <v>31</v>
      </c>
      <c r="D336" s="93" t="s">
        <v>665</v>
      </c>
      <c r="E336" s="129">
        <v>1300</v>
      </c>
      <c r="F336" s="24"/>
      <c r="G336" s="24"/>
      <c r="H336" s="24">
        <f>E336+F336-G336</f>
        <v>1300</v>
      </c>
    </row>
    <row r="337" spans="1:8" ht="28.5" customHeight="1">
      <c r="A337" s="116"/>
      <c r="B337" s="116"/>
      <c r="C337" s="92">
        <v>4740</v>
      </c>
      <c r="D337" s="93" t="s">
        <v>872</v>
      </c>
      <c r="E337" s="129">
        <f>F337+G337</f>
        <v>0</v>
      </c>
      <c r="F337" s="24"/>
      <c r="G337" s="24"/>
      <c r="H337" s="24">
        <f t="shared" si="15"/>
        <v>0</v>
      </c>
    </row>
    <row r="338" spans="1:8" ht="16.5" customHeight="1">
      <c r="A338" s="116"/>
      <c r="B338" s="116"/>
      <c r="C338" s="92">
        <v>4750</v>
      </c>
      <c r="D338" s="93" t="s">
        <v>873</v>
      </c>
      <c r="E338" s="129">
        <f>F338+G338</f>
        <v>0</v>
      </c>
      <c r="F338" s="24"/>
      <c r="G338" s="24"/>
      <c r="H338" s="24">
        <f t="shared" si="15"/>
        <v>0</v>
      </c>
    </row>
    <row r="339" spans="1:8" s="16" customFormat="1" ht="16.5" customHeight="1">
      <c r="A339" s="117">
        <v>851</v>
      </c>
      <c r="B339" s="117"/>
      <c r="C339" s="106"/>
      <c r="D339" s="107" t="s">
        <v>874</v>
      </c>
      <c r="E339" s="15">
        <f>E348+E359+E340+E345</f>
        <v>486680</v>
      </c>
      <c r="F339" s="15">
        <f>F348+F359+F340+F345</f>
        <v>0</v>
      </c>
      <c r="G339" s="15">
        <f>G348+G359+G340+G345</f>
        <v>303275</v>
      </c>
      <c r="H339" s="15">
        <f>H348+H359+H340+H345</f>
        <v>183405</v>
      </c>
    </row>
    <row r="340" spans="1:8" s="16" customFormat="1" ht="16.5" customHeight="1">
      <c r="A340" s="119"/>
      <c r="B340" s="119">
        <v>85121</v>
      </c>
      <c r="C340" s="120"/>
      <c r="D340" s="121" t="s">
        <v>875</v>
      </c>
      <c r="E340" s="134">
        <f>E341+E343+E344</f>
        <v>353680</v>
      </c>
      <c r="F340" s="134">
        <f>F341+F343+F344</f>
        <v>0</v>
      </c>
      <c r="G340" s="134">
        <f>G341+G343+G344</f>
        <v>303275</v>
      </c>
      <c r="H340" s="134">
        <f>H341+H343+H344</f>
        <v>50405</v>
      </c>
    </row>
    <row r="341" spans="1:8" ht="16.5" customHeight="1">
      <c r="A341" s="123"/>
      <c r="B341" s="123"/>
      <c r="C341" s="125">
        <v>6050</v>
      </c>
      <c r="D341" s="93" t="s">
        <v>876</v>
      </c>
      <c r="E341" s="135">
        <v>353680</v>
      </c>
      <c r="F341" s="24"/>
      <c r="G341" s="24">
        <v>303275</v>
      </c>
      <c r="H341" s="24">
        <f>E341+F341-G341</f>
        <v>50405</v>
      </c>
    </row>
    <row r="342" spans="1:8" ht="12.75" customHeight="1" hidden="1">
      <c r="A342" s="123"/>
      <c r="B342" s="124"/>
      <c r="C342" s="125"/>
      <c r="D342" s="93"/>
      <c r="E342" s="135"/>
      <c r="F342" s="24"/>
      <c r="G342" s="24"/>
      <c r="H342" s="24"/>
    </row>
    <row r="343" spans="1:8" ht="16.5" customHeight="1">
      <c r="A343" s="123"/>
      <c r="B343" s="124"/>
      <c r="C343" s="125">
        <v>6068</v>
      </c>
      <c r="D343" s="93" t="s">
        <v>877</v>
      </c>
      <c r="E343" s="135">
        <f>F343+G343</f>
        <v>0</v>
      </c>
      <c r="F343" s="24"/>
      <c r="G343" s="24"/>
      <c r="H343" s="24">
        <f aca="true" t="shared" si="16" ref="H343:H348">E343+F343-G343</f>
        <v>0</v>
      </c>
    </row>
    <row r="344" spans="1:8" ht="16.5" customHeight="1">
      <c r="A344" s="123"/>
      <c r="B344" s="124"/>
      <c r="C344" s="125">
        <v>6069</v>
      </c>
      <c r="D344" s="93" t="s">
        <v>878</v>
      </c>
      <c r="E344" s="135">
        <f>F344+G344</f>
        <v>0</v>
      </c>
      <c r="F344" s="24"/>
      <c r="G344" s="24"/>
      <c r="H344" s="24">
        <f t="shared" si="16"/>
        <v>0</v>
      </c>
    </row>
    <row r="345" spans="1:8" s="16" customFormat="1" ht="16.5" customHeight="1">
      <c r="A345" s="119"/>
      <c r="B345" s="119">
        <v>85153</v>
      </c>
      <c r="C345" s="120"/>
      <c r="D345" s="110" t="s">
        <v>879</v>
      </c>
      <c r="E345" s="134">
        <f>E346+E347</f>
        <v>26000</v>
      </c>
      <c r="F345" s="134"/>
      <c r="G345" s="134"/>
      <c r="H345" s="134">
        <f t="shared" si="16"/>
        <v>26000</v>
      </c>
    </row>
    <row r="346" spans="1:8" ht="16.5" customHeight="1">
      <c r="A346" s="123"/>
      <c r="B346" s="119"/>
      <c r="C346" s="136">
        <v>4210</v>
      </c>
      <c r="D346" s="93" t="s">
        <v>880</v>
      </c>
      <c r="E346" s="137">
        <v>16000</v>
      </c>
      <c r="F346" s="24"/>
      <c r="G346" s="24"/>
      <c r="H346" s="24">
        <f t="shared" si="16"/>
        <v>16000</v>
      </c>
    </row>
    <row r="347" spans="1:8" ht="16.5" customHeight="1">
      <c r="A347" s="123"/>
      <c r="B347" s="124"/>
      <c r="C347" s="125">
        <v>4300</v>
      </c>
      <c r="D347" s="93" t="s">
        <v>881</v>
      </c>
      <c r="E347" s="135">
        <v>10000</v>
      </c>
      <c r="F347" s="24"/>
      <c r="G347" s="24"/>
      <c r="H347" s="24">
        <f t="shared" si="16"/>
        <v>10000</v>
      </c>
    </row>
    <row r="348" spans="1:8" s="16" customFormat="1" ht="16.5" customHeight="1">
      <c r="A348" s="114"/>
      <c r="B348" s="114">
        <v>85154</v>
      </c>
      <c r="C348" s="109"/>
      <c r="D348" s="110" t="s">
        <v>882</v>
      </c>
      <c r="E348" s="20">
        <f>SUM(E350:E358)</f>
        <v>100000</v>
      </c>
      <c r="F348" s="20">
        <f>SUM(F350:F358)</f>
        <v>0</v>
      </c>
      <c r="G348" s="20">
        <f>G350+G351+G352+G353+G354</f>
        <v>0</v>
      </c>
      <c r="H348" s="20">
        <f t="shared" si="16"/>
        <v>100000</v>
      </c>
    </row>
    <row r="349" spans="1:8" ht="12.75" customHeight="1" hidden="1">
      <c r="A349" s="116"/>
      <c r="B349" s="116"/>
      <c r="C349" s="92"/>
      <c r="D349" s="93"/>
      <c r="E349" s="129"/>
      <c r="F349" s="24"/>
      <c r="G349" s="24"/>
      <c r="H349" s="24"/>
    </row>
    <row r="350" spans="1:8" ht="37.5" customHeight="1">
      <c r="A350" s="116"/>
      <c r="B350" s="116"/>
      <c r="C350" s="92">
        <v>2830</v>
      </c>
      <c r="D350" s="93" t="s">
        <v>883</v>
      </c>
      <c r="E350" s="129">
        <v>30000</v>
      </c>
      <c r="F350" s="24"/>
      <c r="G350" s="24"/>
      <c r="H350" s="24">
        <f aca="true" t="shared" si="17" ref="H350:H358">E350+F350-G350</f>
        <v>30000</v>
      </c>
    </row>
    <row r="351" spans="1:8" ht="16.5" customHeight="1">
      <c r="A351" s="116"/>
      <c r="B351" s="116"/>
      <c r="C351" s="92">
        <v>3030</v>
      </c>
      <c r="D351" s="93" t="s">
        <v>884</v>
      </c>
      <c r="E351" s="129">
        <v>15500</v>
      </c>
      <c r="F351" s="24"/>
      <c r="G351" s="24"/>
      <c r="H351" s="24">
        <f t="shared" si="17"/>
        <v>15500</v>
      </c>
    </row>
    <row r="352" spans="1:8" ht="16.5" customHeight="1">
      <c r="A352" s="116"/>
      <c r="B352" s="116"/>
      <c r="C352" s="92">
        <v>4170</v>
      </c>
      <c r="D352" s="93" t="s">
        <v>885</v>
      </c>
      <c r="E352" s="129">
        <v>3900</v>
      </c>
      <c r="F352" s="24"/>
      <c r="G352" s="24"/>
      <c r="H352" s="24">
        <f t="shared" si="17"/>
        <v>3900</v>
      </c>
    </row>
    <row r="353" spans="1:8" ht="16.5" customHeight="1">
      <c r="A353" s="116"/>
      <c r="B353" s="116"/>
      <c r="C353" s="92">
        <v>4210</v>
      </c>
      <c r="D353" s="93" t="s">
        <v>886</v>
      </c>
      <c r="E353" s="129">
        <v>18500</v>
      </c>
      <c r="F353" s="24"/>
      <c r="G353" s="24"/>
      <c r="H353" s="24">
        <f t="shared" si="17"/>
        <v>18500</v>
      </c>
    </row>
    <row r="354" spans="1:8" ht="16.5" customHeight="1">
      <c r="A354" s="116"/>
      <c r="B354" s="116"/>
      <c r="C354" s="92">
        <v>4300</v>
      </c>
      <c r="D354" s="93" t="s">
        <v>887</v>
      </c>
      <c r="E354" s="129">
        <v>29300</v>
      </c>
      <c r="F354" s="24"/>
      <c r="G354" s="24"/>
      <c r="H354" s="24">
        <f t="shared" si="17"/>
        <v>29300</v>
      </c>
    </row>
    <row r="355" spans="1:8" ht="16.5" customHeight="1">
      <c r="A355" s="116"/>
      <c r="B355" s="116"/>
      <c r="C355" s="92">
        <v>4410</v>
      </c>
      <c r="D355" s="93" t="s">
        <v>888</v>
      </c>
      <c r="E355" s="129">
        <v>1000</v>
      </c>
      <c r="F355" s="24"/>
      <c r="G355" s="24"/>
      <c r="H355" s="24">
        <f t="shared" si="17"/>
        <v>1000</v>
      </c>
    </row>
    <row r="356" spans="1:8" ht="16.5" customHeight="1">
      <c r="A356" s="116"/>
      <c r="B356" s="116"/>
      <c r="C356" s="92">
        <v>4610</v>
      </c>
      <c r="D356" s="93" t="s">
        <v>889</v>
      </c>
      <c r="E356" s="129">
        <v>600</v>
      </c>
      <c r="F356" s="24"/>
      <c r="G356" s="24"/>
      <c r="H356" s="24">
        <f t="shared" si="17"/>
        <v>600</v>
      </c>
    </row>
    <row r="357" spans="1:8" ht="24.75" customHeight="1">
      <c r="A357" s="116"/>
      <c r="B357" s="116"/>
      <c r="C357" s="92">
        <v>4740</v>
      </c>
      <c r="D357" s="93" t="s">
        <v>890</v>
      </c>
      <c r="E357" s="129">
        <v>200</v>
      </c>
      <c r="F357" s="24"/>
      <c r="G357" s="24"/>
      <c r="H357" s="24">
        <f t="shared" si="17"/>
        <v>200</v>
      </c>
    </row>
    <row r="358" spans="1:8" ht="16.5" customHeight="1">
      <c r="A358" s="116"/>
      <c r="B358" s="116"/>
      <c r="C358" s="92">
        <v>4750</v>
      </c>
      <c r="D358" s="93" t="s">
        <v>891</v>
      </c>
      <c r="E358" s="129">
        <v>1000</v>
      </c>
      <c r="F358" s="24"/>
      <c r="G358" s="24"/>
      <c r="H358" s="24">
        <f t="shared" si="17"/>
        <v>1000</v>
      </c>
    </row>
    <row r="359" spans="1:8" ht="16.5" customHeight="1">
      <c r="A359" s="115"/>
      <c r="B359" s="115">
        <v>85195</v>
      </c>
      <c r="C359" s="85"/>
      <c r="D359" s="86" t="s">
        <v>892</v>
      </c>
      <c r="E359" s="138">
        <f>E360</f>
        <v>7000</v>
      </c>
      <c r="F359" s="138">
        <f>F360</f>
        <v>0</v>
      </c>
      <c r="G359" s="138">
        <f>G360</f>
        <v>0</v>
      </c>
      <c r="H359" s="138">
        <f>H360</f>
        <v>7000</v>
      </c>
    </row>
    <row r="360" spans="1:8" ht="16.5" customHeight="1">
      <c r="A360" s="116"/>
      <c r="B360" s="116"/>
      <c r="C360" s="92">
        <v>4280</v>
      </c>
      <c r="D360" s="93" t="s">
        <v>893</v>
      </c>
      <c r="E360" s="129">
        <v>7000</v>
      </c>
      <c r="F360" s="24"/>
      <c r="G360" s="24"/>
      <c r="H360" s="24">
        <f>E360+F360-G360</f>
        <v>7000</v>
      </c>
    </row>
    <row r="361" spans="1:8" s="16" customFormat="1" ht="16.5" customHeight="1">
      <c r="A361" s="117">
        <v>852</v>
      </c>
      <c r="B361" s="117"/>
      <c r="C361" s="106"/>
      <c r="D361" s="107" t="s">
        <v>894</v>
      </c>
      <c r="E361" s="15">
        <f>E381+E383+E388+E390+E392+E426+E362+E364+E424</f>
        <v>6045678</v>
      </c>
      <c r="F361" s="15">
        <f>F381+F383+F388+F390+F392+F426+F362+F364+F424</f>
        <v>258593</v>
      </c>
      <c r="G361" s="15">
        <f>G381+G383+G388+G390+G392+G426+G362+G364+G424</f>
        <v>8102</v>
      </c>
      <c r="H361" s="15">
        <f>H381+H383+H388+H390+H392+H426+H362+H364+H424</f>
        <v>6296169</v>
      </c>
    </row>
    <row r="362" spans="1:8" s="16" customFormat="1" ht="16.5" customHeight="1">
      <c r="A362" s="119"/>
      <c r="B362" s="119">
        <v>85202</v>
      </c>
      <c r="C362" s="120"/>
      <c r="D362" s="121" t="s">
        <v>895</v>
      </c>
      <c r="E362" s="134">
        <f>E363</f>
        <v>89000</v>
      </c>
      <c r="F362" s="134">
        <f>F363</f>
        <v>0</v>
      </c>
      <c r="G362" s="134">
        <f>G363</f>
        <v>0</v>
      </c>
      <c r="H362" s="134">
        <f>H363</f>
        <v>89000</v>
      </c>
    </row>
    <row r="363" spans="1:8" ht="30" customHeight="1">
      <c r="A363" s="123"/>
      <c r="B363" s="124"/>
      <c r="C363" s="125">
        <v>4330</v>
      </c>
      <c r="D363" s="96" t="s">
        <v>896</v>
      </c>
      <c r="E363" s="135">
        <v>89000</v>
      </c>
      <c r="F363" s="24"/>
      <c r="G363" s="24"/>
      <c r="H363" s="24">
        <f>E363+F363-G363</f>
        <v>89000</v>
      </c>
    </row>
    <row r="364" spans="1:8" s="16" customFormat="1" ht="38.25" customHeight="1">
      <c r="A364" s="119"/>
      <c r="B364" s="119">
        <v>85212</v>
      </c>
      <c r="C364" s="120"/>
      <c r="D364" s="121" t="s">
        <v>897</v>
      </c>
      <c r="E364" s="134">
        <f>SUM(E365:E380)</f>
        <v>3650224</v>
      </c>
      <c r="F364" s="134">
        <f>SUM(F365:F380)</f>
        <v>258118</v>
      </c>
      <c r="G364" s="134">
        <f>SUM(G365:G380)</f>
        <v>0</v>
      </c>
      <c r="H364" s="134">
        <f>SUM(H365:H380)</f>
        <v>3908342</v>
      </c>
    </row>
    <row r="365" spans="1:8" ht="16.5" customHeight="1">
      <c r="A365" s="123"/>
      <c r="B365" s="124"/>
      <c r="C365" s="125">
        <v>3110</v>
      </c>
      <c r="D365" s="93" t="s">
        <v>898</v>
      </c>
      <c r="E365" s="135">
        <v>3540717</v>
      </c>
      <c r="F365" s="24">
        <v>250375</v>
      </c>
      <c r="G365" s="24"/>
      <c r="H365" s="24">
        <f aca="true" t="shared" si="18" ref="H365:H378">E365+F365-G365</f>
        <v>3791092</v>
      </c>
    </row>
    <row r="366" spans="1:8" ht="16.5" customHeight="1">
      <c r="A366" s="123"/>
      <c r="B366" s="124"/>
      <c r="C366" s="125">
        <v>4010</v>
      </c>
      <c r="D366" s="93" t="s">
        <v>899</v>
      </c>
      <c r="E366" s="135">
        <v>62108</v>
      </c>
      <c r="F366" s="24">
        <v>4385</v>
      </c>
      <c r="G366" s="24"/>
      <c r="H366" s="24">
        <f t="shared" si="18"/>
        <v>66493</v>
      </c>
    </row>
    <row r="367" spans="1:8" ht="16.5" customHeight="1">
      <c r="A367" s="123"/>
      <c r="B367" s="124"/>
      <c r="C367" s="92">
        <v>4040</v>
      </c>
      <c r="D367" s="130" t="s">
        <v>900</v>
      </c>
      <c r="E367" s="135">
        <v>5272</v>
      </c>
      <c r="F367" s="24"/>
      <c r="G367" s="24"/>
      <c r="H367" s="24">
        <f t="shared" si="18"/>
        <v>5272</v>
      </c>
    </row>
    <row r="368" spans="1:8" ht="16.5" customHeight="1">
      <c r="A368" s="123"/>
      <c r="B368" s="124"/>
      <c r="C368" s="125">
        <v>4110</v>
      </c>
      <c r="D368" s="93" t="s">
        <v>901</v>
      </c>
      <c r="E368" s="135">
        <v>10630</v>
      </c>
      <c r="F368" s="24">
        <v>761</v>
      </c>
      <c r="G368" s="24"/>
      <c r="H368" s="24">
        <f t="shared" si="18"/>
        <v>11391</v>
      </c>
    </row>
    <row r="369" spans="1:8" ht="16.5" customHeight="1">
      <c r="A369" s="123"/>
      <c r="B369" s="124"/>
      <c r="C369" s="125">
        <v>4120</v>
      </c>
      <c r="D369" s="93" t="s">
        <v>902</v>
      </c>
      <c r="E369" s="135">
        <v>1637</v>
      </c>
      <c r="F369" s="24">
        <v>117</v>
      </c>
      <c r="G369" s="24"/>
      <c r="H369" s="24">
        <f t="shared" si="18"/>
        <v>1754</v>
      </c>
    </row>
    <row r="370" spans="1:8" ht="16.5" customHeight="1">
      <c r="A370" s="123"/>
      <c r="B370" s="124"/>
      <c r="C370" s="125">
        <v>4170</v>
      </c>
      <c r="D370" s="93" t="s">
        <v>903</v>
      </c>
      <c r="E370" s="135">
        <f>F370+G370</f>
        <v>0</v>
      </c>
      <c r="F370" s="24"/>
      <c r="G370" s="24"/>
      <c r="H370" s="24">
        <f t="shared" si="18"/>
        <v>0</v>
      </c>
    </row>
    <row r="371" spans="1:8" ht="16.5" customHeight="1">
      <c r="A371" s="123"/>
      <c r="B371" s="124"/>
      <c r="C371" s="125">
        <v>4210</v>
      </c>
      <c r="D371" s="93" t="s">
        <v>904</v>
      </c>
      <c r="E371" s="135">
        <v>14500</v>
      </c>
      <c r="F371" s="24">
        <v>1880</v>
      </c>
      <c r="G371" s="24"/>
      <c r="H371" s="24">
        <f t="shared" si="18"/>
        <v>16380</v>
      </c>
    </row>
    <row r="372" spans="1:8" ht="16.5" customHeight="1">
      <c r="A372" s="123"/>
      <c r="B372" s="124"/>
      <c r="C372" s="125">
        <v>4300</v>
      </c>
      <c r="D372" s="93" t="s">
        <v>905</v>
      </c>
      <c r="E372" s="135">
        <v>5960</v>
      </c>
      <c r="F372" s="24">
        <v>600</v>
      </c>
      <c r="G372" s="24"/>
      <c r="H372" s="24">
        <f t="shared" si="18"/>
        <v>6560</v>
      </c>
    </row>
    <row r="373" spans="1:8" ht="16.5" customHeight="1">
      <c r="A373" s="123"/>
      <c r="B373" s="124"/>
      <c r="C373" s="125">
        <v>4370</v>
      </c>
      <c r="D373" s="93" t="s">
        <v>906</v>
      </c>
      <c r="E373" s="135">
        <v>700</v>
      </c>
      <c r="F373" s="24"/>
      <c r="G373" s="24"/>
      <c r="H373" s="24">
        <f t="shared" si="18"/>
        <v>700</v>
      </c>
    </row>
    <row r="374" spans="1:8" ht="16.5" customHeight="1">
      <c r="A374" s="123"/>
      <c r="B374" s="124"/>
      <c r="C374" s="125">
        <v>4410</v>
      </c>
      <c r="D374" s="93" t="s">
        <v>907</v>
      </c>
      <c r="E374" s="135">
        <v>600</v>
      </c>
      <c r="F374" s="24"/>
      <c r="G374" s="24"/>
      <c r="H374" s="24">
        <f t="shared" si="18"/>
        <v>600</v>
      </c>
    </row>
    <row r="375" spans="1:8" ht="16.5" customHeight="1">
      <c r="A375" s="123"/>
      <c r="B375" s="124"/>
      <c r="C375" s="125">
        <v>4440</v>
      </c>
      <c r="D375" s="93" t="s">
        <v>916</v>
      </c>
      <c r="E375" s="135">
        <v>2000</v>
      </c>
      <c r="F375" s="24"/>
      <c r="G375" s="24"/>
      <c r="H375" s="24">
        <f t="shared" si="18"/>
        <v>2000</v>
      </c>
    </row>
    <row r="376" spans="1:8" ht="16.5" customHeight="1">
      <c r="A376" s="123"/>
      <c r="B376" s="124"/>
      <c r="C376" s="125">
        <v>4700</v>
      </c>
      <c r="D376" s="93" t="s">
        <v>917</v>
      </c>
      <c r="E376" s="135">
        <v>1200</v>
      </c>
      <c r="F376" s="24"/>
      <c r="G376" s="24"/>
      <c r="H376" s="24">
        <f t="shared" si="18"/>
        <v>1200</v>
      </c>
    </row>
    <row r="377" spans="1:8" ht="26.25" customHeight="1">
      <c r="A377" s="123"/>
      <c r="B377" s="124"/>
      <c r="C377" s="125">
        <v>4740</v>
      </c>
      <c r="D377" s="93" t="s">
        <v>918</v>
      </c>
      <c r="E377" s="135">
        <v>1800</v>
      </c>
      <c r="F377" s="24"/>
      <c r="G377" s="24"/>
      <c r="H377" s="24">
        <f t="shared" si="18"/>
        <v>1800</v>
      </c>
    </row>
    <row r="378" spans="1:8" ht="16.5" customHeight="1">
      <c r="A378" s="123"/>
      <c r="B378" s="124"/>
      <c r="C378" s="125">
        <v>4750</v>
      </c>
      <c r="D378" s="93" t="s">
        <v>919</v>
      </c>
      <c r="E378" s="135">
        <v>3100</v>
      </c>
      <c r="F378" s="24"/>
      <c r="G378" s="24"/>
      <c r="H378" s="24">
        <f t="shared" si="18"/>
        <v>3100</v>
      </c>
    </row>
    <row r="379" spans="1:8" ht="12.75" customHeight="1" hidden="1">
      <c r="A379" s="123"/>
      <c r="B379" s="124"/>
      <c r="C379" s="125"/>
      <c r="D379" s="93"/>
      <c r="E379" s="135"/>
      <c r="F379" s="24"/>
      <c r="G379" s="24"/>
      <c r="H379" s="24"/>
    </row>
    <row r="380" spans="1:8" ht="16.5" customHeight="1">
      <c r="A380" s="123"/>
      <c r="B380" s="124"/>
      <c r="C380" s="125">
        <v>6060</v>
      </c>
      <c r="D380" s="93" t="s">
        <v>920</v>
      </c>
      <c r="E380" s="135">
        <f>F380+G380</f>
        <v>0</v>
      </c>
      <c r="F380" s="24"/>
      <c r="G380" s="24"/>
      <c r="H380" s="24">
        <f>E380+F380-G380</f>
        <v>0</v>
      </c>
    </row>
    <row r="381" spans="1:8" s="16" customFormat="1" ht="38.25" customHeight="1">
      <c r="A381" s="114"/>
      <c r="B381" s="114">
        <v>85213</v>
      </c>
      <c r="C381" s="109"/>
      <c r="D381" s="110" t="s">
        <v>921</v>
      </c>
      <c r="E381" s="20">
        <f>E382</f>
        <v>13685</v>
      </c>
      <c r="F381" s="20">
        <f>F382</f>
        <v>475</v>
      </c>
      <c r="G381" s="20">
        <f>G382</f>
        <v>0</v>
      </c>
      <c r="H381" s="20">
        <f>H382</f>
        <v>14160</v>
      </c>
    </row>
    <row r="382" spans="1:8" ht="25.5" customHeight="1">
      <c r="A382" s="116"/>
      <c r="B382" s="116"/>
      <c r="C382" s="92">
        <v>4290</v>
      </c>
      <c r="D382" s="93" t="s">
        <v>922</v>
      </c>
      <c r="E382" s="129">
        <v>13685</v>
      </c>
      <c r="F382" s="24">
        <v>475</v>
      </c>
      <c r="G382" s="24"/>
      <c r="H382" s="24">
        <f>E382+F382-G382</f>
        <v>14160</v>
      </c>
    </row>
    <row r="383" spans="1:8" s="16" customFormat="1" ht="29.25" customHeight="1">
      <c r="A383" s="114"/>
      <c r="B383" s="114">
        <v>85214</v>
      </c>
      <c r="C383" s="109"/>
      <c r="D383" s="110" t="s">
        <v>923</v>
      </c>
      <c r="E383" s="20">
        <f>E384+E385+E386+E387</f>
        <v>732688</v>
      </c>
      <c r="F383" s="20">
        <f>F384+F386+F387+F385</f>
        <v>0</v>
      </c>
      <c r="G383" s="20">
        <f>G384+G386+G387+G385</f>
        <v>8102</v>
      </c>
      <c r="H383" s="20">
        <f>H384+H386+H387+H385</f>
        <v>724586</v>
      </c>
    </row>
    <row r="384" spans="1:8" ht="16.5" customHeight="1">
      <c r="A384" s="116"/>
      <c r="B384" s="116"/>
      <c r="C384" s="92">
        <v>3110</v>
      </c>
      <c r="D384" s="93" t="s">
        <v>924</v>
      </c>
      <c r="E384" s="129">
        <v>681246</v>
      </c>
      <c r="F384" s="24"/>
      <c r="G384" s="24">
        <v>8102</v>
      </c>
      <c r="H384" s="24">
        <f>E384+F384-G384</f>
        <v>673144</v>
      </c>
    </row>
    <row r="385" spans="1:8" ht="16.5" customHeight="1">
      <c r="A385" s="116"/>
      <c r="B385" s="116"/>
      <c r="C385" s="92">
        <v>3119</v>
      </c>
      <c r="D385" s="93" t="s">
        <v>925</v>
      </c>
      <c r="E385" s="129">
        <v>25692</v>
      </c>
      <c r="F385" s="24"/>
      <c r="G385" s="24"/>
      <c r="H385" s="24">
        <f>E385+F385-G385</f>
        <v>25692</v>
      </c>
    </row>
    <row r="386" spans="1:8" ht="16.5" customHeight="1">
      <c r="A386" s="116"/>
      <c r="B386" s="116"/>
      <c r="C386" s="92">
        <v>4210</v>
      </c>
      <c r="D386" s="93" t="s">
        <v>926</v>
      </c>
      <c r="E386" s="129">
        <v>11330</v>
      </c>
      <c r="F386" s="24"/>
      <c r="G386" s="24"/>
      <c r="H386" s="24">
        <f>E386+F386-G386</f>
        <v>11330</v>
      </c>
    </row>
    <row r="387" spans="1:8" ht="16.5" customHeight="1">
      <c r="A387" s="116"/>
      <c r="B387" s="116"/>
      <c r="C387" s="92">
        <v>4300</v>
      </c>
      <c r="D387" s="130" t="s">
        <v>927</v>
      </c>
      <c r="E387" s="129">
        <v>14420</v>
      </c>
      <c r="F387" s="24"/>
      <c r="G387" s="24"/>
      <c r="H387" s="24">
        <f>E387+F387-G387</f>
        <v>14420</v>
      </c>
    </row>
    <row r="388" spans="1:8" s="16" customFormat="1" ht="16.5" customHeight="1">
      <c r="A388" s="114"/>
      <c r="B388" s="114">
        <v>85215</v>
      </c>
      <c r="C388" s="109"/>
      <c r="D388" s="110" t="s">
        <v>928</v>
      </c>
      <c r="E388" s="20">
        <f>E389</f>
        <v>233000</v>
      </c>
      <c r="F388" s="20">
        <f>F389</f>
        <v>0</v>
      </c>
      <c r="G388" s="20">
        <f>G389</f>
        <v>0</v>
      </c>
      <c r="H388" s="20">
        <f>H389</f>
        <v>233000</v>
      </c>
    </row>
    <row r="389" spans="1:8" ht="16.5" customHeight="1">
      <c r="A389" s="116"/>
      <c r="B389" s="116"/>
      <c r="C389" s="92">
        <v>3110</v>
      </c>
      <c r="D389" s="93" t="s">
        <v>929</v>
      </c>
      <c r="E389" s="129">
        <v>233000</v>
      </c>
      <c r="F389" s="24"/>
      <c r="G389" s="24"/>
      <c r="H389" s="24">
        <f>E389+F389-G389</f>
        <v>233000</v>
      </c>
    </row>
    <row r="390" spans="1:8" ht="12.75" customHeight="1" hidden="1">
      <c r="A390" s="115"/>
      <c r="B390" s="115"/>
      <c r="C390" s="85"/>
      <c r="D390" s="86"/>
      <c r="E390" s="138"/>
      <c r="F390" s="24"/>
      <c r="G390" s="24"/>
      <c r="H390" s="24"/>
    </row>
    <row r="391" spans="1:8" ht="12.75" customHeight="1" hidden="1">
      <c r="A391" s="116"/>
      <c r="B391" s="116"/>
      <c r="C391" s="92"/>
      <c r="D391" s="93"/>
      <c r="E391" s="129"/>
      <c r="F391" s="24"/>
      <c r="G391" s="24"/>
      <c r="H391" s="24"/>
    </row>
    <row r="392" spans="1:8" s="16" customFormat="1" ht="16.5" customHeight="1">
      <c r="A392" s="114"/>
      <c r="B392" s="114">
        <v>85219</v>
      </c>
      <c r="C392" s="109"/>
      <c r="D392" s="110" t="s">
        <v>930</v>
      </c>
      <c r="E392" s="20">
        <f>E394+E397+E398+E401+E404+E407+E411+E412+E413+E416+E417+E418+E419+E420+E421+E422+E423</f>
        <v>474845</v>
      </c>
      <c r="F392" s="20">
        <f>SUM(F394:F423)</f>
        <v>0</v>
      </c>
      <c r="G392" s="20">
        <f>SUM(G394:G423)</f>
        <v>0</v>
      </c>
      <c r="H392" s="20">
        <f>SUM(H394:H423)</f>
        <v>474845</v>
      </c>
    </row>
    <row r="393" spans="1:8" ht="12.75" customHeight="1" hidden="1">
      <c r="A393" s="115"/>
      <c r="B393" s="115"/>
      <c r="C393" s="88"/>
      <c r="D393" s="139"/>
      <c r="E393" s="113"/>
      <c r="F393" s="24"/>
      <c r="G393" s="24"/>
      <c r="H393" s="24"/>
    </row>
    <row r="394" spans="1:8" ht="16.5" customHeight="1">
      <c r="A394" s="116"/>
      <c r="B394" s="116"/>
      <c r="C394" s="92">
        <v>4010</v>
      </c>
      <c r="D394" s="93" t="s">
        <v>931</v>
      </c>
      <c r="E394" s="129">
        <v>327940</v>
      </c>
      <c r="F394" s="24"/>
      <c r="G394" s="24"/>
      <c r="H394" s="24">
        <f aca="true" t="shared" si="19" ref="H394:H402">E394+F394-G394</f>
        <v>327940</v>
      </c>
    </row>
    <row r="395" spans="1:8" ht="12.75" customHeight="1" hidden="1">
      <c r="A395" s="116"/>
      <c r="B395" s="116"/>
      <c r="C395" s="92">
        <v>4018</v>
      </c>
      <c r="D395" s="93" t="s">
        <v>932</v>
      </c>
      <c r="E395" s="129">
        <f aca="true" t="shared" si="20" ref="E395:E402">F395+G395</f>
        <v>0</v>
      </c>
      <c r="F395" s="24"/>
      <c r="G395" s="24"/>
      <c r="H395" s="24">
        <f t="shared" si="19"/>
        <v>0</v>
      </c>
    </row>
    <row r="396" spans="1:8" ht="12.75" customHeight="1" hidden="1">
      <c r="A396" s="116"/>
      <c r="B396" s="116"/>
      <c r="C396" s="92">
        <v>4019</v>
      </c>
      <c r="D396" s="93" t="s">
        <v>933</v>
      </c>
      <c r="E396" s="129">
        <f t="shared" si="20"/>
        <v>0</v>
      </c>
      <c r="F396" s="24"/>
      <c r="G396" s="24"/>
      <c r="H396" s="24">
        <f t="shared" si="19"/>
        <v>0</v>
      </c>
    </row>
    <row r="397" spans="1:8" ht="16.5" customHeight="1">
      <c r="A397" s="116"/>
      <c r="B397" s="116"/>
      <c r="C397" s="92">
        <v>4040</v>
      </c>
      <c r="D397" s="130" t="s">
        <v>934</v>
      </c>
      <c r="E397" s="129">
        <v>17537</v>
      </c>
      <c r="F397" s="24"/>
      <c r="G397" s="24"/>
      <c r="H397" s="24">
        <f t="shared" si="19"/>
        <v>17537</v>
      </c>
    </row>
    <row r="398" spans="1:8" ht="16.5" customHeight="1">
      <c r="A398" s="116"/>
      <c r="B398" s="116"/>
      <c r="C398" s="92">
        <v>4110</v>
      </c>
      <c r="D398" s="130" t="s">
        <v>935</v>
      </c>
      <c r="E398" s="129">
        <v>54132</v>
      </c>
      <c r="F398" s="24"/>
      <c r="G398" s="24"/>
      <c r="H398" s="24">
        <f t="shared" si="19"/>
        <v>54132</v>
      </c>
    </row>
    <row r="399" spans="1:8" ht="12.75" customHeight="1" hidden="1">
      <c r="A399" s="116"/>
      <c r="B399" s="116"/>
      <c r="C399" s="92">
        <v>4118</v>
      </c>
      <c r="D399" s="130" t="s">
        <v>936</v>
      </c>
      <c r="E399" s="129">
        <f t="shared" si="20"/>
        <v>0</v>
      </c>
      <c r="F399" s="24"/>
      <c r="G399" s="24"/>
      <c r="H399" s="24">
        <f t="shared" si="19"/>
        <v>0</v>
      </c>
    </row>
    <row r="400" spans="1:8" ht="12.75" customHeight="1" hidden="1">
      <c r="A400" s="116"/>
      <c r="B400" s="116"/>
      <c r="C400" s="92">
        <v>4119</v>
      </c>
      <c r="D400" s="130" t="s">
        <v>937</v>
      </c>
      <c r="E400" s="129">
        <f t="shared" si="20"/>
        <v>0</v>
      </c>
      <c r="F400" s="24"/>
      <c r="G400" s="24"/>
      <c r="H400" s="24">
        <f t="shared" si="19"/>
        <v>0</v>
      </c>
    </row>
    <row r="401" spans="1:8" ht="16.5" customHeight="1">
      <c r="A401" s="116"/>
      <c r="B401" s="116"/>
      <c r="C401" s="92">
        <v>4120</v>
      </c>
      <c r="D401" s="130" t="s">
        <v>938</v>
      </c>
      <c r="E401" s="129">
        <v>8350</v>
      </c>
      <c r="F401" s="24"/>
      <c r="G401" s="24"/>
      <c r="H401" s="24">
        <f t="shared" si="19"/>
        <v>8350</v>
      </c>
    </row>
    <row r="402" spans="1:8" ht="12.75" customHeight="1" hidden="1">
      <c r="A402" s="116"/>
      <c r="B402" s="116"/>
      <c r="C402" s="92">
        <v>4128</v>
      </c>
      <c r="D402" s="130" t="s">
        <v>939</v>
      </c>
      <c r="E402" s="129">
        <f t="shared" si="20"/>
        <v>0</v>
      </c>
      <c r="F402" s="24"/>
      <c r="G402" s="24"/>
      <c r="H402" s="24">
        <f t="shared" si="19"/>
        <v>0</v>
      </c>
    </row>
    <row r="403" spans="1:8" ht="12.75" customHeight="1" hidden="1">
      <c r="A403" s="116"/>
      <c r="B403" s="116"/>
      <c r="C403" s="92">
        <v>4129</v>
      </c>
      <c r="D403" s="130" t="s">
        <v>940</v>
      </c>
      <c r="E403" s="129" t="e">
        <f>#REF!</f>
        <v>#REF!</v>
      </c>
      <c r="F403" s="24"/>
      <c r="G403" s="24"/>
      <c r="H403" s="24">
        <f aca="true" t="shared" si="21" ref="H403:H423">E403+F403-G403</f>
        <v>0</v>
      </c>
    </row>
    <row r="404" spans="1:8" ht="16.5" customHeight="1">
      <c r="A404" s="116"/>
      <c r="B404" s="116"/>
      <c r="C404" s="92">
        <v>4170</v>
      </c>
      <c r="D404" s="93" t="s">
        <v>941</v>
      </c>
      <c r="E404" s="129">
        <v>13200</v>
      </c>
      <c r="F404" s="24"/>
      <c r="G404" s="24"/>
      <c r="H404" s="24">
        <f t="shared" si="21"/>
        <v>13200</v>
      </c>
    </row>
    <row r="405" spans="1:8" ht="12.75" customHeight="1" hidden="1">
      <c r="A405" s="116"/>
      <c r="B405" s="116"/>
      <c r="C405" s="92">
        <v>4178</v>
      </c>
      <c r="D405" s="93" t="s">
        <v>942</v>
      </c>
      <c r="E405" s="129" t="e">
        <f>#REF!</f>
        <v>#REF!</v>
      </c>
      <c r="F405" s="24"/>
      <c r="G405" s="24"/>
      <c r="H405" s="24">
        <f t="shared" si="21"/>
        <v>0</v>
      </c>
    </row>
    <row r="406" spans="1:8" ht="12.75" customHeight="1" hidden="1">
      <c r="A406" s="116"/>
      <c r="B406" s="116"/>
      <c r="C406" s="92">
        <v>4179</v>
      </c>
      <c r="D406" s="93" t="s">
        <v>943</v>
      </c>
      <c r="E406" s="129" t="e">
        <f>#REF!</f>
        <v>#REF!</v>
      </c>
      <c r="F406" s="24"/>
      <c r="G406" s="24"/>
      <c r="H406" s="24">
        <f t="shared" si="21"/>
        <v>0</v>
      </c>
    </row>
    <row r="407" spans="1:8" ht="16.5" customHeight="1">
      <c r="A407" s="116"/>
      <c r="B407" s="116"/>
      <c r="C407" s="92">
        <v>4210</v>
      </c>
      <c r="D407" s="130" t="s">
        <v>944</v>
      </c>
      <c r="E407" s="129">
        <v>14161</v>
      </c>
      <c r="F407" s="24"/>
      <c r="G407" s="24"/>
      <c r="H407" s="24">
        <f t="shared" si="21"/>
        <v>14161</v>
      </c>
    </row>
    <row r="408" spans="1:8" ht="12.75" customHeight="1" hidden="1">
      <c r="A408" s="116"/>
      <c r="B408" s="116"/>
      <c r="C408" s="92"/>
      <c r="D408" s="130"/>
      <c r="E408" s="129"/>
      <c r="F408" s="24"/>
      <c r="G408" s="24"/>
      <c r="H408" s="24">
        <f t="shared" si="21"/>
        <v>0</v>
      </c>
    </row>
    <row r="409" spans="1:8" ht="12.75" customHeight="1" hidden="1">
      <c r="A409" s="116"/>
      <c r="B409" s="116"/>
      <c r="C409" s="92"/>
      <c r="D409" s="130"/>
      <c r="E409" s="129"/>
      <c r="F409" s="24"/>
      <c r="G409" s="24"/>
      <c r="H409" s="24">
        <f t="shared" si="21"/>
        <v>0</v>
      </c>
    </row>
    <row r="410" spans="1:8" ht="12.75" customHeight="1" hidden="1">
      <c r="A410" s="116"/>
      <c r="B410" s="116"/>
      <c r="C410" s="92"/>
      <c r="D410" s="130"/>
      <c r="E410" s="129"/>
      <c r="F410" s="24"/>
      <c r="G410" s="24"/>
      <c r="H410" s="24">
        <f t="shared" si="21"/>
        <v>0</v>
      </c>
    </row>
    <row r="411" spans="1:8" ht="16.5" customHeight="1">
      <c r="A411" s="116"/>
      <c r="B411" s="116"/>
      <c r="C411" s="92">
        <v>4270</v>
      </c>
      <c r="D411" s="130" t="s">
        <v>945</v>
      </c>
      <c r="E411" s="129">
        <v>2122</v>
      </c>
      <c r="F411" s="24"/>
      <c r="G411" s="24"/>
      <c r="H411" s="24">
        <f t="shared" si="21"/>
        <v>2122</v>
      </c>
    </row>
    <row r="412" spans="1:8" ht="16.5" customHeight="1">
      <c r="A412" s="116"/>
      <c r="B412" s="116"/>
      <c r="C412" s="92">
        <v>4280</v>
      </c>
      <c r="D412" s="93" t="s">
        <v>946</v>
      </c>
      <c r="E412" s="129">
        <v>1030</v>
      </c>
      <c r="F412" s="24"/>
      <c r="G412" s="24"/>
      <c r="H412" s="24">
        <f t="shared" si="21"/>
        <v>1030</v>
      </c>
    </row>
    <row r="413" spans="1:8" ht="16.5" customHeight="1">
      <c r="A413" s="116"/>
      <c r="B413" s="116"/>
      <c r="C413" s="92">
        <v>4300</v>
      </c>
      <c r="D413" s="130" t="s">
        <v>947</v>
      </c>
      <c r="E413" s="129">
        <v>7210</v>
      </c>
      <c r="F413" s="24"/>
      <c r="G413" s="24"/>
      <c r="H413" s="24">
        <f t="shared" si="21"/>
        <v>7210</v>
      </c>
    </row>
    <row r="414" spans="1:8" ht="12.75" customHeight="1" hidden="1">
      <c r="A414" s="116"/>
      <c r="B414" s="116"/>
      <c r="C414" s="92"/>
      <c r="D414" s="130"/>
      <c r="E414" s="129"/>
      <c r="F414" s="24"/>
      <c r="G414" s="24"/>
      <c r="H414" s="24">
        <f t="shared" si="21"/>
        <v>0</v>
      </c>
    </row>
    <row r="415" spans="1:8" ht="12.75" customHeight="1" hidden="1">
      <c r="A415" s="116"/>
      <c r="B415" s="116"/>
      <c r="C415" s="92"/>
      <c r="D415" s="130"/>
      <c r="E415" s="129"/>
      <c r="F415" s="24"/>
      <c r="G415" s="24"/>
      <c r="H415" s="24">
        <f t="shared" si="21"/>
        <v>0</v>
      </c>
    </row>
    <row r="416" spans="1:8" ht="16.5" customHeight="1">
      <c r="A416" s="116"/>
      <c r="B416" s="116"/>
      <c r="C416" s="92">
        <v>4350</v>
      </c>
      <c r="D416" s="130" t="s">
        <v>948</v>
      </c>
      <c r="E416" s="129">
        <v>1030</v>
      </c>
      <c r="F416" s="24"/>
      <c r="G416" s="24"/>
      <c r="H416" s="24">
        <f t="shared" si="21"/>
        <v>1030</v>
      </c>
    </row>
    <row r="417" spans="1:8" ht="16.5" customHeight="1">
      <c r="A417" s="116"/>
      <c r="B417" s="116"/>
      <c r="C417" s="92">
        <v>4370</v>
      </c>
      <c r="D417" s="93" t="s">
        <v>949</v>
      </c>
      <c r="E417" s="129">
        <v>2060</v>
      </c>
      <c r="F417" s="24"/>
      <c r="G417" s="24"/>
      <c r="H417" s="24">
        <f t="shared" si="21"/>
        <v>2060</v>
      </c>
    </row>
    <row r="418" spans="1:8" ht="16.5" customHeight="1">
      <c r="A418" s="116"/>
      <c r="B418" s="116"/>
      <c r="C418" s="92">
        <v>4410</v>
      </c>
      <c r="D418" s="130" t="s">
        <v>950</v>
      </c>
      <c r="E418" s="129">
        <v>11691</v>
      </c>
      <c r="F418" s="24"/>
      <c r="G418" s="24"/>
      <c r="H418" s="24">
        <f t="shared" si="21"/>
        <v>11691</v>
      </c>
    </row>
    <row r="419" spans="1:8" ht="16.5" customHeight="1">
      <c r="A419" s="116"/>
      <c r="B419" s="116"/>
      <c r="C419" s="92">
        <v>4430</v>
      </c>
      <c r="D419" s="130" t="s">
        <v>951</v>
      </c>
      <c r="E419" s="129">
        <v>210</v>
      </c>
      <c r="F419" s="24"/>
      <c r="G419" s="24"/>
      <c r="H419" s="24">
        <f t="shared" si="21"/>
        <v>210</v>
      </c>
    </row>
    <row r="420" spans="1:8" ht="16.5" customHeight="1">
      <c r="A420" s="116"/>
      <c r="B420" s="116"/>
      <c r="C420" s="92">
        <v>4440</v>
      </c>
      <c r="D420" s="93" t="s">
        <v>952</v>
      </c>
      <c r="E420" s="129">
        <v>11492</v>
      </c>
      <c r="F420" s="24"/>
      <c r="G420" s="24"/>
      <c r="H420" s="24">
        <f t="shared" si="21"/>
        <v>11492</v>
      </c>
    </row>
    <row r="421" spans="1:8" ht="16.5" customHeight="1">
      <c r="A421" s="116"/>
      <c r="B421" s="116"/>
      <c r="C421" s="92">
        <v>4700</v>
      </c>
      <c r="D421" s="93" t="s">
        <v>953</v>
      </c>
      <c r="E421" s="129">
        <v>620</v>
      </c>
      <c r="F421" s="24"/>
      <c r="G421" s="24"/>
      <c r="H421" s="24">
        <f t="shared" si="21"/>
        <v>620</v>
      </c>
    </row>
    <row r="422" spans="1:8" ht="24.75" customHeight="1">
      <c r="A422" s="115"/>
      <c r="B422" s="115"/>
      <c r="C422" s="88">
        <v>4740</v>
      </c>
      <c r="D422" s="93" t="s">
        <v>955</v>
      </c>
      <c r="E422" s="113">
        <v>1030</v>
      </c>
      <c r="F422" s="24"/>
      <c r="G422" s="24"/>
      <c r="H422" s="24">
        <f t="shared" si="21"/>
        <v>1030</v>
      </c>
    </row>
    <row r="423" spans="1:8" ht="16.5" customHeight="1">
      <c r="A423" s="116"/>
      <c r="B423" s="116"/>
      <c r="C423" s="92">
        <v>4750</v>
      </c>
      <c r="D423" s="93" t="s">
        <v>956</v>
      </c>
      <c r="E423" s="129">
        <v>1030</v>
      </c>
      <c r="F423" s="24"/>
      <c r="G423" s="24"/>
      <c r="H423" s="24">
        <f t="shared" si="21"/>
        <v>1030</v>
      </c>
    </row>
    <row r="424" spans="1:8" s="16" customFormat="1" ht="16.5" customHeight="1" hidden="1">
      <c r="A424" s="114"/>
      <c r="B424" s="114"/>
      <c r="C424" s="109"/>
      <c r="D424" s="128"/>
      <c r="E424" s="20"/>
      <c r="F424" s="20"/>
      <c r="G424" s="20"/>
      <c r="H424" s="20"/>
    </row>
    <row r="425" spans="1:8" ht="16.5" customHeight="1" hidden="1">
      <c r="A425" s="116"/>
      <c r="B425" s="116"/>
      <c r="C425" s="92"/>
      <c r="D425" s="93"/>
      <c r="E425" s="129"/>
      <c r="F425" s="24"/>
      <c r="G425" s="24"/>
      <c r="H425" s="24"/>
    </row>
    <row r="426" spans="1:8" s="16" customFormat="1" ht="16.5" customHeight="1">
      <c r="A426" s="114"/>
      <c r="B426" s="114">
        <v>85295</v>
      </c>
      <c r="C426" s="109"/>
      <c r="D426" s="110" t="s">
        <v>957</v>
      </c>
      <c r="E426" s="20">
        <f>SUM(E429:E440)</f>
        <v>852236</v>
      </c>
      <c r="F426" s="20">
        <f>SUM(F429:F440)</f>
        <v>0</v>
      </c>
      <c r="G426" s="20">
        <f>SUM(G429:G440)</f>
        <v>0</v>
      </c>
      <c r="H426" s="20">
        <f>SUM(H429:H440)</f>
        <v>852236</v>
      </c>
    </row>
    <row r="427" spans="1:8" ht="12.75" customHeight="1" hidden="1">
      <c r="A427" s="115"/>
      <c r="B427" s="115"/>
      <c r="C427" s="88"/>
      <c r="D427" s="97"/>
      <c r="E427" s="113"/>
      <c r="F427" s="24"/>
      <c r="G427" s="24"/>
      <c r="H427" s="24"/>
    </row>
    <row r="428" spans="1:8" ht="12.75" customHeight="1" hidden="1">
      <c r="A428" s="115"/>
      <c r="B428" s="115"/>
      <c r="C428" s="85"/>
      <c r="D428" s="140"/>
      <c r="E428" s="138"/>
      <c r="F428" s="24"/>
      <c r="G428" s="24"/>
      <c r="H428" s="24"/>
    </row>
    <row r="429" spans="1:8" ht="16.5" customHeight="1">
      <c r="A429" s="116"/>
      <c r="B429" s="116"/>
      <c r="C429" s="92">
        <v>3110</v>
      </c>
      <c r="D429" s="93" t="s">
        <v>958</v>
      </c>
      <c r="E429" s="129">
        <v>588080</v>
      </c>
      <c r="F429" s="24"/>
      <c r="G429" s="24"/>
      <c r="H429" s="24">
        <f>E429+F429-G429</f>
        <v>588080</v>
      </c>
    </row>
    <row r="430" spans="1:8" ht="12.75" customHeight="1" hidden="1">
      <c r="A430" s="116"/>
      <c r="B430" s="116"/>
      <c r="C430" s="92"/>
      <c r="D430" s="93"/>
      <c r="E430" s="129"/>
      <c r="F430" s="24"/>
      <c r="G430" s="24"/>
      <c r="H430" s="24">
        <f aca="true" t="shared" si="22" ref="H430:H440">E430+F430-G430</f>
        <v>0</v>
      </c>
    </row>
    <row r="431" spans="1:8" ht="12.75" customHeight="1" hidden="1">
      <c r="A431" s="116"/>
      <c r="B431" s="116"/>
      <c r="C431" s="92"/>
      <c r="D431" s="93"/>
      <c r="E431" s="129"/>
      <c r="F431" s="24"/>
      <c r="G431" s="24"/>
      <c r="H431" s="24">
        <f t="shared" si="22"/>
        <v>0</v>
      </c>
    </row>
    <row r="432" spans="1:8" ht="16.5" customHeight="1">
      <c r="A432" s="116"/>
      <c r="B432" s="116"/>
      <c r="C432" s="92">
        <v>4113</v>
      </c>
      <c r="D432" s="130" t="s">
        <v>959</v>
      </c>
      <c r="E432" s="129">
        <v>6291</v>
      </c>
      <c r="F432" s="24"/>
      <c r="G432" s="24"/>
      <c r="H432" s="24">
        <f t="shared" si="22"/>
        <v>6291</v>
      </c>
    </row>
    <row r="433" spans="1:8" ht="16.5" customHeight="1">
      <c r="A433" s="116"/>
      <c r="B433" s="116"/>
      <c r="C433" s="92">
        <v>4123</v>
      </c>
      <c r="D433" s="130" t="s">
        <v>960</v>
      </c>
      <c r="E433" s="129">
        <v>997</v>
      </c>
      <c r="F433" s="24"/>
      <c r="G433" s="24"/>
      <c r="H433" s="24">
        <f t="shared" si="22"/>
        <v>997</v>
      </c>
    </row>
    <row r="434" spans="1:8" ht="16.5" customHeight="1">
      <c r="A434" s="116"/>
      <c r="B434" s="116"/>
      <c r="C434" s="92">
        <v>4173</v>
      </c>
      <c r="D434" s="93" t="s">
        <v>961</v>
      </c>
      <c r="E434" s="129">
        <v>41166</v>
      </c>
      <c r="F434" s="24"/>
      <c r="G434" s="24"/>
      <c r="H434" s="24">
        <f t="shared" si="22"/>
        <v>41166</v>
      </c>
    </row>
    <row r="435" spans="1:8" ht="16.5" customHeight="1">
      <c r="A435" s="116"/>
      <c r="B435" s="116"/>
      <c r="C435" s="92">
        <v>4213</v>
      </c>
      <c r="D435" s="130" t="s">
        <v>962</v>
      </c>
      <c r="E435" s="129">
        <v>42266</v>
      </c>
      <c r="F435" s="24"/>
      <c r="G435" s="24"/>
      <c r="H435" s="24">
        <f t="shared" si="22"/>
        <v>42266</v>
      </c>
    </row>
    <row r="436" spans="1:8" ht="16.5" customHeight="1">
      <c r="A436" s="116"/>
      <c r="B436" s="116"/>
      <c r="C436" s="92">
        <v>4280</v>
      </c>
      <c r="D436" s="93" t="s">
        <v>963</v>
      </c>
      <c r="E436" s="129">
        <f>F436+G436</f>
        <v>0</v>
      </c>
      <c r="F436" s="24"/>
      <c r="G436" s="24"/>
      <c r="H436" s="24">
        <f t="shared" si="22"/>
        <v>0</v>
      </c>
    </row>
    <row r="437" spans="1:8" ht="16.5" customHeight="1">
      <c r="A437" s="116"/>
      <c r="B437" s="116"/>
      <c r="C437" s="92">
        <v>4303</v>
      </c>
      <c r="D437" s="130" t="s">
        <v>964</v>
      </c>
      <c r="E437" s="129">
        <v>164839</v>
      </c>
      <c r="F437" s="24"/>
      <c r="G437" s="24"/>
      <c r="H437" s="24">
        <f t="shared" si="22"/>
        <v>164839</v>
      </c>
    </row>
    <row r="438" spans="1:8" ht="16.5" customHeight="1" hidden="1">
      <c r="A438" s="116"/>
      <c r="B438" s="116"/>
      <c r="C438" s="92"/>
      <c r="D438" s="93"/>
      <c r="E438" s="129"/>
      <c r="F438" s="24"/>
      <c r="G438" s="24"/>
      <c r="H438" s="24"/>
    </row>
    <row r="439" spans="1:8" ht="27.75" customHeight="1">
      <c r="A439" s="116"/>
      <c r="B439" s="116"/>
      <c r="C439" s="92">
        <v>4743</v>
      </c>
      <c r="D439" s="93" t="s">
        <v>965</v>
      </c>
      <c r="E439" s="129">
        <v>1943</v>
      </c>
      <c r="F439" s="24"/>
      <c r="G439" s="24"/>
      <c r="H439" s="24">
        <f t="shared" si="22"/>
        <v>1943</v>
      </c>
    </row>
    <row r="440" spans="1:8" ht="16.5" customHeight="1">
      <c r="A440" s="116"/>
      <c r="B440" s="116"/>
      <c r="C440" s="92">
        <v>4753</v>
      </c>
      <c r="D440" s="93" t="s">
        <v>966</v>
      </c>
      <c r="E440" s="129">
        <v>6654</v>
      </c>
      <c r="F440" s="24"/>
      <c r="G440" s="24"/>
      <c r="H440" s="24">
        <f t="shared" si="22"/>
        <v>6654</v>
      </c>
    </row>
    <row r="441" spans="1:8" s="16" customFormat="1" ht="16.5" customHeight="1">
      <c r="A441" s="117">
        <v>853</v>
      </c>
      <c r="B441" s="117"/>
      <c r="C441" s="106"/>
      <c r="D441" s="107" t="s">
        <v>967</v>
      </c>
      <c r="E441" s="15">
        <f>E442</f>
        <v>210340</v>
      </c>
      <c r="F441" s="15">
        <f>F442</f>
        <v>0</v>
      </c>
      <c r="G441" s="15">
        <f>G442</f>
        <v>0</v>
      </c>
      <c r="H441" s="15">
        <f>H442</f>
        <v>210340</v>
      </c>
    </row>
    <row r="442" spans="1:8" s="16" customFormat="1" ht="16.5" customHeight="1">
      <c r="A442" s="119"/>
      <c r="B442" s="119">
        <v>85395</v>
      </c>
      <c r="C442" s="120"/>
      <c r="D442" s="121" t="s">
        <v>968</v>
      </c>
      <c r="E442" s="134">
        <f>SUM(E443:E460)</f>
        <v>210340</v>
      </c>
      <c r="F442" s="134">
        <f>SUM(F443:F460)</f>
        <v>0</v>
      </c>
      <c r="G442" s="134">
        <f>SUM(G443:G460)</f>
        <v>0</v>
      </c>
      <c r="H442" s="134">
        <f>SUM(H443:H460)</f>
        <v>210340</v>
      </c>
    </row>
    <row r="443" spans="1:8" ht="16.5" customHeight="1">
      <c r="A443" s="116"/>
      <c r="B443" s="116"/>
      <c r="C443" s="92">
        <v>4018</v>
      </c>
      <c r="D443" s="93" t="s">
        <v>969</v>
      </c>
      <c r="E443" s="129">
        <v>65624</v>
      </c>
      <c r="F443" s="129"/>
      <c r="G443" s="24"/>
      <c r="H443" s="24">
        <f>E443+F443-G443</f>
        <v>65624</v>
      </c>
    </row>
    <row r="444" spans="1:8" ht="16.5" customHeight="1">
      <c r="A444" s="116"/>
      <c r="B444" s="116"/>
      <c r="C444" s="92">
        <v>4019</v>
      </c>
      <c r="D444" s="93" t="s">
        <v>970</v>
      </c>
      <c r="E444" s="129">
        <v>3109</v>
      </c>
      <c r="F444" s="24"/>
      <c r="G444" s="24"/>
      <c r="H444" s="24">
        <f aca="true" t="shared" si="23" ref="H444:H461">E444+F444-G444</f>
        <v>3109</v>
      </c>
    </row>
    <row r="445" spans="1:8" ht="16.5" customHeight="1">
      <c r="A445" s="116"/>
      <c r="B445" s="116"/>
      <c r="C445" s="92">
        <v>4118</v>
      </c>
      <c r="D445" s="130" t="s">
        <v>971</v>
      </c>
      <c r="E445" s="129">
        <v>12197</v>
      </c>
      <c r="F445" s="24"/>
      <c r="G445" s="24"/>
      <c r="H445" s="24">
        <f t="shared" si="23"/>
        <v>12197</v>
      </c>
    </row>
    <row r="446" spans="1:8" ht="16.5" customHeight="1">
      <c r="A446" s="116"/>
      <c r="B446" s="116"/>
      <c r="C446" s="92">
        <v>4119</v>
      </c>
      <c r="D446" s="130" t="s">
        <v>972</v>
      </c>
      <c r="E446" s="129">
        <v>577</v>
      </c>
      <c r="F446" s="24"/>
      <c r="G446" s="24"/>
      <c r="H446" s="24">
        <f t="shared" si="23"/>
        <v>577</v>
      </c>
    </row>
    <row r="447" spans="1:8" ht="16.5" customHeight="1">
      <c r="A447" s="116"/>
      <c r="B447" s="116"/>
      <c r="C447" s="92">
        <v>4128</v>
      </c>
      <c r="D447" s="130" t="s">
        <v>973</v>
      </c>
      <c r="E447" s="129">
        <v>1860</v>
      </c>
      <c r="F447" s="24"/>
      <c r="G447" s="24"/>
      <c r="H447" s="24">
        <f t="shared" si="23"/>
        <v>1860</v>
      </c>
    </row>
    <row r="448" spans="1:8" ht="16.5" customHeight="1">
      <c r="A448" s="116"/>
      <c r="B448" s="116"/>
      <c r="C448" s="92">
        <v>4129</v>
      </c>
      <c r="D448" s="130" t="s">
        <v>974</v>
      </c>
      <c r="E448" s="129">
        <v>88</v>
      </c>
      <c r="F448" s="24"/>
      <c r="G448" s="24"/>
      <c r="H448" s="24">
        <f t="shared" si="23"/>
        <v>88</v>
      </c>
    </row>
    <row r="449" spans="1:8" ht="16.5" customHeight="1">
      <c r="A449" s="116"/>
      <c r="B449" s="116"/>
      <c r="C449" s="92">
        <v>4178</v>
      </c>
      <c r="D449" s="93" t="s">
        <v>975</v>
      </c>
      <c r="E449" s="129">
        <v>16343</v>
      </c>
      <c r="F449" s="24"/>
      <c r="G449" s="24"/>
      <c r="H449" s="24">
        <f t="shared" si="23"/>
        <v>16343</v>
      </c>
    </row>
    <row r="450" spans="1:8" ht="16.5" customHeight="1">
      <c r="A450" s="116"/>
      <c r="B450" s="116"/>
      <c r="C450" s="92">
        <v>4179</v>
      </c>
      <c r="D450" s="93" t="s">
        <v>976</v>
      </c>
      <c r="E450" s="129">
        <v>769</v>
      </c>
      <c r="F450" s="24"/>
      <c r="G450" s="24"/>
      <c r="H450" s="24">
        <f t="shared" si="23"/>
        <v>769</v>
      </c>
    </row>
    <row r="451" spans="1:8" ht="16.5" customHeight="1">
      <c r="A451" s="116"/>
      <c r="B451" s="116"/>
      <c r="C451" s="92">
        <v>4218</v>
      </c>
      <c r="D451" s="130" t="s">
        <v>977</v>
      </c>
      <c r="E451" s="129">
        <v>6713</v>
      </c>
      <c r="F451" s="24"/>
      <c r="G451" s="24"/>
      <c r="H451" s="24">
        <f t="shared" si="23"/>
        <v>6713</v>
      </c>
    </row>
    <row r="452" spans="1:8" ht="16.5" customHeight="1">
      <c r="A452" s="116"/>
      <c r="B452" s="116"/>
      <c r="C452" s="92">
        <v>4219</v>
      </c>
      <c r="D452" s="130" t="s">
        <v>978</v>
      </c>
      <c r="E452" s="129">
        <v>319</v>
      </c>
      <c r="F452" s="24"/>
      <c r="G452" s="24"/>
      <c r="H452" s="24">
        <f t="shared" si="23"/>
        <v>319</v>
      </c>
    </row>
    <row r="453" spans="1:8" ht="29.25" customHeight="1">
      <c r="A453" s="116"/>
      <c r="B453" s="116"/>
      <c r="C453" s="92" t="s">
        <v>1022</v>
      </c>
      <c r="D453" s="93" t="s">
        <v>1024</v>
      </c>
      <c r="E453" s="129">
        <v>2901</v>
      </c>
      <c r="F453" s="24"/>
      <c r="G453" s="24"/>
      <c r="H453" s="24">
        <f>E453+F453-G453</f>
        <v>2901</v>
      </c>
    </row>
    <row r="454" spans="1:8" ht="27.75" customHeight="1">
      <c r="A454" s="116"/>
      <c r="B454" s="116"/>
      <c r="C454" s="92" t="s">
        <v>1023</v>
      </c>
      <c r="D454" s="93" t="s">
        <v>1024</v>
      </c>
      <c r="E454" s="129">
        <v>136</v>
      </c>
      <c r="F454" s="24"/>
      <c r="G454" s="24"/>
      <c r="H454" s="24">
        <f>E454+F454-G454</f>
        <v>136</v>
      </c>
    </row>
    <row r="455" spans="1:8" ht="16.5" customHeight="1">
      <c r="A455" s="116"/>
      <c r="B455" s="116"/>
      <c r="C455" s="92" t="s">
        <v>1021</v>
      </c>
      <c r="D455" s="130" t="s">
        <v>979</v>
      </c>
      <c r="E455" s="129">
        <v>95201</v>
      </c>
      <c r="F455" s="24"/>
      <c r="G455" s="24"/>
      <c r="H455" s="24">
        <f t="shared" si="23"/>
        <v>95201</v>
      </c>
    </row>
    <row r="456" spans="1:8" ht="16.5" customHeight="1">
      <c r="A456" s="116"/>
      <c r="B456" s="116"/>
      <c r="C456" s="92">
        <v>4309</v>
      </c>
      <c r="D456" s="130" t="s">
        <v>980</v>
      </c>
      <c r="E456" s="129">
        <v>4480</v>
      </c>
      <c r="F456" s="24"/>
      <c r="G456" s="24"/>
      <c r="H456" s="24">
        <f t="shared" si="23"/>
        <v>4480</v>
      </c>
    </row>
    <row r="457" spans="1:8" ht="12.75" customHeight="1" hidden="1">
      <c r="A457" s="116"/>
      <c r="B457" s="116"/>
      <c r="C457" s="92"/>
      <c r="D457" s="93"/>
      <c r="E457" s="129"/>
      <c r="F457" s="24"/>
      <c r="G457" s="24"/>
      <c r="H457" s="24">
        <f t="shared" si="23"/>
        <v>0</v>
      </c>
    </row>
    <row r="458" spans="1:8" ht="12.75" customHeight="1" hidden="1">
      <c r="A458" s="116"/>
      <c r="B458" s="116"/>
      <c r="C458" s="92"/>
      <c r="D458" s="93"/>
      <c r="E458" s="129"/>
      <c r="F458" s="24"/>
      <c r="G458" s="24"/>
      <c r="H458" s="24">
        <f t="shared" si="23"/>
        <v>0</v>
      </c>
    </row>
    <row r="459" spans="1:8" ht="16.5" customHeight="1">
      <c r="A459" s="116"/>
      <c r="B459" s="116"/>
      <c r="C459" s="92">
        <v>4758</v>
      </c>
      <c r="D459" s="93" t="s">
        <v>981</v>
      </c>
      <c r="E459" s="129">
        <v>22</v>
      </c>
      <c r="F459" s="24"/>
      <c r="G459" s="24"/>
      <c r="H459" s="24">
        <f t="shared" si="23"/>
        <v>22</v>
      </c>
    </row>
    <row r="460" spans="1:8" ht="16.5" customHeight="1">
      <c r="A460" s="116"/>
      <c r="B460" s="116"/>
      <c r="C460" s="92">
        <v>4759</v>
      </c>
      <c r="D460" s="93" t="s">
        <v>982</v>
      </c>
      <c r="E460" s="129">
        <v>1</v>
      </c>
      <c r="F460" s="24"/>
      <c r="G460" s="24"/>
      <c r="H460" s="24">
        <f t="shared" si="23"/>
        <v>1</v>
      </c>
    </row>
    <row r="461" spans="1:8" ht="12.75" customHeight="1" hidden="1">
      <c r="A461" s="116"/>
      <c r="B461" s="116"/>
      <c r="C461" s="92"/>
      <c r="D461" s="93"/>
      <c r="E461" s="129"/>
      <c r="F461" s="24"/>
      <c r="G461" s="24"/>
      <c r="H461" s="24">
        <f t="shared" si="23"/>
        <v>0</v>
      </c>
    </row>
    <row r="462" spans="1:8" s="16" customFormat="1" ht="16.5" customHeight="1">
      <c r="A462" s="117">
        <v>854</v>
      </c>
      <c r="B462" s="117"/>
      <c r="C462" s="106"/>
      <c r="D462" s="107" t="s">
        <v>983</v>
      </c>
      <c r="E462" s="15">
        <f>E463+E500+E489</f>
        <v>597181</v>
      </c>
      <c r="F462" s="15">
        <f>F463+F500+F489</f>
        <v>0</v>
      </c>
      <c r="G462" s="15">
        <f>G463+G500+G489</f>
        <v>0</v>
      </c>
      <c r="H462" s="15">
        <f>H463+H500+H489</f>
        <v>597181</v>
      </c>
    </row>
    <row r="463" spans="1:8" s="16" customFormat="1" ht="16.5" customHeight="1">
      <c r="A463" s="114"/>
      <c r="B463" s="114">
        <v>85401</v>
      </c>
      <c r="C463" s="109"/>
      <c r="D463" s="110" t="s">
        <v>984</v>
      </c>
      <c r="E463" s="20">
        <f>E464+E465+E466+E467+E468+E469+E470+E472+E473+E474+E475+E476+E471</f>
        <v>154772</v>
      </c>
      <c r="F463" s="20">
        <f>F464+F465+F466+F467+F468+F469+F470+F472+F473+F474+F475+F476+F471</f>
        <v>0</v>
      </c>
      <c r="G463" s="20">
        <f>G464+G465+G466+G467+G468+G469+G470+G472+G473+G474+G475+G476+G471</f>
        <v>0</v>
      </c>
      <c r="H463" s="20">
        <f>H464+H465+H466+H467+H468+H469+H470+H472+H473+H474+H475+H476+H471</f>
        <v>154772</v>
      </c>
    </row>
    <row r="464" spans="1:8" ht="16.5" customHeight="1">
      <c r="A464" s="116"/>
      <c r="B464" s="116"/>
      <c r="C464" s="92">
        <v>3020</v>
      </c>
      <c r="D464" s="93" t="s">
        <v>985</v>
      </c>
      <c r="E464" s="129">
        <v>11290</v>
      </c>
      <c r="F464" s="24"/>
      <c r="G464" s="24"/>
      <c r="H464" s="113">
        <f>E464+F464-G464</f>
        <v>11290</v>
      </c>
    </row>
    <row r="465" spans="1:8" ht="16.5" customHeight="1">
      <c r="A465" s="116"/>
      <c r="B465" s="116"/>
      <c r="C465" s="92">
        <v>4010</v>
      </c>
      <c r="D465" s="93" t="s">
        <v>986</v>
      </c>
      <c r="E465" s="129">
        <v>100892</v>
      </c>
      <c r="F465" s="24"/>
      <c r="G465" s="24"/>
      <c r="H465" s="113">
        <f aca="true" t="shared" si="24" ref="H465:H476">E465+F465-G465</f>
        <v>100892</v>
      </c>
    </row>
    <row r="466" spans="1:8" ht="16.5" customHeight="1">
      <c r="A466" s="116"/>
      <c r="B466" s="116"/>
      <c r="C466" s="92">
        <v>4040</v>
      </c>
      <c r="D466" s="93" t="s">
        <v>987</v>
      </c>
      <c r="E466" s="129">
        <v>6257</v>
      </c>
      <c r="F466" s="24"/>
      <c r="G466" s="24"/>
      <c r="H466" s="113">
        <f t="shared" si="24"/>
        <v>6257</v>
      </c>
    </row>
    <row r="467" spans="1:8" ht="16.5" customHeight="1">
      <c r="A467" s="116"/>
      <c r="B467" s="116"/>
      <c r="C467" s="92">
        <v>4110</v>
      </c>
      <c r="D467" s="93" t="s">
        <v>988</v>
      </c>
      <c r="E467" s="129">
        <v>18311</v>
      </c>
      <c r="F467" s="24"/>
      <c r="G467" s="24"/>
      <c r="H467" s="113">
        <f t="shared" si="24"/>
        <v>18311</v>
      </c>
    </row>
    <row r="468" spans="1:8" ht="16.5" customHeight="1">
      <c r="A468" s="116"/>
      <c r="B468" s="116"/>
      <c r="C468" s="92">
        <v>4120</v>
      </c>
      <c r="D468" s="93" t="s">
        <v>989</v>
      </c>
      <c r="E468" s="129">
        <v>2902</v>
      </c>
      <c r="F468" s="24"/>
      <c r="G468" s="24"/>
      <c r="H468" s="113">
        <f t="shared" si="24"/>
        <v>2902</v>
      </c>
    </row>
    <row r="469" spans="1:8" ht="16.5" customHeight="1">
      <c r="A469" s="116"/>
      <c r="B469" s="116"/>
      <c r="C469" s="92">
        <v>4210</v>
      </c>
      <c r="D469" s="93" t="s">
        <v>990</v>
      </c>
      <c r="E469" s="129">
        <v>2500</v>
      </c>
      <c r="F469" s="24"/>
      <c r="G469" s="24"/>
      <c r="H469" s="113">
        <f t="shared" si="24"/>
        <v>2500</v>
      </c>
    </row>
    <row r="470" spans="1:8" ht="16.5" customHeight="1">
      <c r="A470" s="116"/>
      <c r="B470" s="116"/>
      <c r="C470" s="92">
        <v>4240</v>
      </c>
      <c r="D470" s="93" t="s">
        <v>991</v>
      </c>
      <c r="E470" s="129">
        <v>3000</v>
      </c>
      <c r="F470" s="24"/>
      <c r="G470" s="24"/>
      <c r="H470" s="113">
        <f t="shared" si="24"/>
        <v>3000</v>
      </c>
    </row>
    <row r="471" spans="1:8" ht="12.75" customHeight="1" hidden="1">
      <c r="A471" s="116"/>
      <c r="B471" s="116"/>
      <c r="C471" s="92"/>
      <c r="D471" s="93"/>
      <c r="E471" s="129"/>
      <c r="F471" s="24"/>
      <c r="G471" s="24"/>
      <c r="H471" s="113">
        <f t="shared" si="24"/>
        <v>0</v>
      </c>
    </row>
    <row r="472" spans="1:8" ht="16.5" customHeight="1">
      <c r="A472" s="116"/>
      <c r="B472" s="116"/>
      <c r="C472" s="92">
        <v>4270</v>
      </c>
      <c r="D472" s="93" t="s">
        <v>992</v>
      </c>
      <c r="E472" s="129">
        <v>900</v>
      </c>
      <c r="F472" s="24"/>
      <c r="G472" s="24"/>
      <c r="H472" s="113">
        <f t="shared" si="24"/>
        <v>900</v>
      </c>
    </row>
    <row r="473" spans="1:8" ht="16.5" customHeight="1">
      <c r="A473" s="116"/>
      <c r="B473" s="116"/>
      <c r="C473" s="92">
        <v>4300</v>
      </c>
      <c r="D473" s="93" t="s">
        <v>993</v>
      </c>
      <c r="E473" s="129">
        <v>500</v>
      </c>
      <c r="F473" s="24"/>
      <c r="G473" s="24"/>
      <c r="H473" s="113">
        <f t="shared" si="24"/>
        <v>500</v>
      </c>
    </row>
    <row r="474" spans="1:8" ht="16.5" customHeight="1">
      <c r="A474" s="116"/>
      <c r="B474" s="116"/>
      <c r="C474" s="92">
        <v>4410</v>
      </c>
      <c r="D474" s="93" t="s">
        <v>994</v>
      </c>
      <c r="E474" s="129">
        <v>300</v>
      </c>
      <c r="F474" s="24"/>
      <c r="G474" s="24"/>
      <c r="H474" s="113">
        <f t="shared" si="24"/>
        <v>300</v>
      </c>
    </row>
    <row r="475" spans="1:8" ht="16.5" customHeight="1">
      <c r="A475" s="116"/>
      <c r="B475" s="116"/>
      <c r="C475" s="92">
        <v>4440</v>
      </c>
      <c r="D475" s="93" t="s">
        <v>995</v>
      </c>
      <c r="E475" s="129">
        <v>7320</v>
      </c>
      <c r="F475" s="24"/>
      <c r="G475" s="24"/>
      <c r="H475" s="113">
        <f t="shared" si="24"/>
        <v>7320</v>
      </c>
    </row>
    <row r="476" spans="1:8" ht="16.5" customHeight="1">
      <c r="A476" s="116"/>
      <c r="B476" s="116"/>
      <c r="C476" s="92">
        <v>4700</v>
      </c>
      <c r="D476" s="93" t="s">
        <v>996</v>
      </c>
      <c r="E476" s="129">
        <v>600</v>
      </c>
      <c r="F476" s="24"/>
      <c r="G476" s="24"/>
      <c r="H476" s="113">
        <f t="shared" si="24"/>
        <v>600</v>
      </c>
    </row>
    <row r="477" spans="1:8" ht="12.75" customHeight="1" hidden="1">
      <c r="A477" s="116"/>
      <c r="B477" s="114"/>
      <c r="C477" s="109"/>
      <c r="D477" s="128"/>
      <c r="E477" s="20"/>
      <c r="F477" s="24"/>
      <c r="G477" s="24"/>
      <c r="H477" s="24"/>
    </row>
    <row r="478" spans="1:8" ht="12.75" customHeight="1" hidden="1">
      <c r="A478" s="116"/>
      <c r="B478" s="116"/>
      <c r="C478" s="92"/>
      <c r="D478" s="93"/>
      <c r="E478" s="129"/>
      <c r="F478" s="24"/>
      <c r="G478" s="24"/>
      <c r="H478" s="24"/>
    </row>
    <row r="479" spans="1:8" ht="12.75" customHeight="1" hidden="1">
      <c r="A479" s="116"/>
      <c r="B479" s="116"/>
      <c r="C479" s="92"/>
      <c r="D479" s="93"/>
      <c r="E479" s="129"/>
      <c r="F479" s="24"/>
      <c r="G479" s="24"/>
      <c r="H479" s="24"/>
    </row>
    <row r="480" spans="1:8" ht="12.75" customHeight="1" hidden="1">
      <c r="A480" s="116"/>
      <c r="B480" s="116"/>
      <c r="C480" s="92"/>
      <c r="D480" s="93"/>
      <c r="E480" s="129"/>
      <c r="F480" s="24"/>
      <c r="G480" s="24"/>
      <c r="H480" s="24"/>
    </row>
    <row r="481" spans="1:8" ht="12.75" customHeight="1" hidden="1">
      <c r="A481" s="116"/>
      <c r="B481" s="116"/>
      <c r="C481" s="92"/>
      <c r="D481" s="93"/>
      <c r="E481" s="129"/>
      <c r="F481" s="24"/>
      <c r="G481" s="24"/>
      <c r="H481" s="24"/>
    </row>
    <row r="482" spans="1:8" ht="12.75" customHeight="1" hidden="1">
      <c r="A482" s="116"/>
      <c r="B482" s="116"/>
      <c r="C482" s="92"/>
      <c r="D482" s="93"/>
      <c r="E482" s="129"/>
      <c r="F482" s="24"/>
      <c r="G482" s="24"/>
      <c r="H482" s="24"/>
    </row>
    <row r="483" spans="1:8" ht="12.75" customHeight="1" hidden="1">
      <c r="A483" s="116"/>
      <c r="B483" s="116"/>
      <c r="C483" s="92"/>
      <c r="D483" s="93"/>
      <c r="E483" s="129"/>
      <c r="F483" s="24"/>
      <c r="G483" s="24"/>
      <c r="H483" s="24"/>
    </row>
    <row r="484" spans="1:8" ht="12.75" customHeight="1" hidden="1">
      <c r="A484" s="116"/>
      <c r="B484" s="116"/>
      <c r="C484" s="92"/>
      <c r="D484" s="93"/>
      <c r="E484" s="129"/>
      <c r="F484" s="24"/>
      <c r="G484" s="24"/>
      <c r="H484" s="24"/>
    </row>
    <row r="485" spans="1:8" ht="12.75" customHeight="1" hidden="1">
      <c r="A485" s="116"/>
      <c r="B485" s="116"/>
      <c r="C485" s="92"/>
      <c r="D485" s="93"/>
      <c r="E485" s="129"/>
      <c r="F485" s="24"/>
      <c r="G485" s="24"/>
      <c r="H485" s="24"/>
    </row>
    <row r="486" spans="1:8" ht="12.75" customHeight="1" hidden="1">
      <c r="A486" s="116"/>
      <c r="B486" s="116"/>
      <c r="C486" s="92"/>
      <c r="D486" s="93"/>
      <c r="E486" s="129"/>
      <c r="F486" s="24"/>
      <c r="G486" s="24"/>
      <c r="H486" s="24"/>
    </row>
    <row r="487" spans="1:8" ht="12.75" customHeight="1" hidden="1">
      <c r="A487" s="116"/>
      <c r="B487" s="116"/>
      <c r="C487" s="92"/>
      <c r="D487" s="93"/>
      <c r="E487" s="129"/>
      <c r="F487" s="24"/>
      <c r="G487" s="24"/>
      <c r="H487" s="24"/>
    </row>
    <row r="488" spans="1:8" ht="12.75" customHeight="1" hidden="1">
      <c r="A488" s="116"/>
      <c r="B488" s="116"/>
      <c r="C488" s="92"/>
      <c r="D488" s="93"/>
      <c r="E488" s="129"/>
      <c r="F488" s="24"/>
      <c r="G488" s="24"/>
      <c r="H488" s="24"/>
    </row>
    <row r="489" spans="1:8" s="16" customFormat="1" ht="16.5" customHeight="1">
      <c r="A489" s="114"/>
      <c r="B489" s="114">
        <v>85415</v>
      </c>
      <c r="C489" s="109"/>
      <c r="D489" s="110" t="s">
        <v>997</v>
      </c>
      <c r="E489" s="20">
        <f>E490+E491</f>
        <v>441400</v>
      </c>
      <c r="F489" s="20">
        <f>F490+F491</f>
        <v>0</v>
      </c>
      <c r="G489" s="20">
        <f>G490+G491</f>
        <v>0</v>
      </c>
      <c r="H489" s="20">
        <f>H490+H491</f>
        <v>441400</v>
      </c>
    </row>
    <row r="490" spans="1:8" ht="16.5" customHeight="1">
      <c r="A490" s="116"/>
      <c r="B490" s="116"/>
      <c r="C490" s="92">
        <v>3240</v>
      </c>
      <c r="D490" s="93" t="s">
        <v>998</v>
      </c>
      <c r="E490" s="129">
        <v>391968</v>
      </c>
      <c r="F490" s="24"/>
      <c r="G490" s="24"/>
      <c r="H490" s="24">
        <f>E490+F490-G490</f>
        <v>391968</v>
      </c>
    </row>
    <row r="491" spans="1:8" ht="16.5" customHeight="1">
      <c r="A491" s="116"/>
      <c r="B491" s="116"/>
      <c r="C491" s="92">
        <v>3260</v>
      </c>
      <c r="D491" s="93" t="s">
        <v>999</v>
      </c>
      <c r="E491" s="129">
        <v>49432</v>
      </c>
      <c r="F491" s="24"/>
      <c r="G491" s="24"/>
      <c r="H491" s="24">
        <f>E491+F491-G491</f>
        <v>49432</v>
      </c>
    </row>
    <row r="492" spans="1:8" ht="12.75" customHeight="1" hidden="1">
      <c r="A492" s="116"/>
      <c r="B492" s="116"/>
      <c r="C492" s="92"/>
      <c r="D492" s="93"/>
      <c r="E492" s="129"/>
      <c r="F492" s="24"/>
      <c r="G492" s="24"/>
      <c r="H492" s="24">
        <f>E492+F492-G492</f>
        <v>0</v>
      </c>
    </row>
    <row r="493" spans="1:8" ht="16.5" customHeight="1" hidden="1">
      <c r="A493" s="116"/>
      <c r="B493" s="116"/>
      <c r="C493" s="92"/>
      <c r="D493" s="93"/>
      <c r="E493" s="129"/>
      <c r="F493" s="24"/>
      <c r="G493" s="24"/>
      <c r="H493" s="24"/>
    </row>
    <row r="494" spans="1:8" ht="16.5" customHeight="1" hidden="1">
      <c r="A494" s="116"/>
      <c r="B494" s="116"/>
      <c r="C494" s="92"/>
      <c r="D494" s="93"/>
      <c r="E494" s="129"/>
      <c r="F494" s="24"/>
      <c r="G494" s="24"/>
      <c r="H494" s="24"/>
    </row>
    <row r="495" spans="1:8" ht="16.5" customHeight="1" hidden="1">
      <c r="A495" s="116"/>
      <c r="B495" s="116"/>
      <c r="C495" s="92"/>
      <c r="D495" s="93"/>
      <c r="E495" s="129"/>
      <c r="F495" s="24"/>
      <c r="G495" s="24"/>
      <c r="H495" s="24"/>
    </row>
    <row r="496" spans="1:8" ht="16.5" customHeight="1" hidden="1">
      <c r="A496" s="116"/>
      <c r="B496" s="116"/>
      <c r="C496" s="92"/>
      <c r="D496" s="93"/>
      <c r="E496" s="129"/>
      <c r="F496" s="24"/>
      <c r="G496" s="24"/>
      <c r="H496" s="24"/>
    </row>
    <row r="497" spans="1:8" ht="16.5" customHeight="1" hidden="1">
      <c r="A497" s="116"/>
      <c r="B497" s="116"/>
      <c r="C497" s="92"/>
      <c r="D497" s="93"/>
      <c r="E497" s="129"/>
      <c r="F497" s="24"/>
      <c r="G497" s="24"/>
      <c r="H497" s="24"/>
    </row>
    <row r="498" spans="1:8" ht="26.25" customHeight="1" hidden="1">
      <c r="A498" s="116"/>
      <c r="B498" s="116"/>
      <c r="C498" s="92"/>
      <c r="D498" s="93"/>
      <c r="E498" s="129"/>
      <c r="F498" s="24"/>
      <c r="G498" s="24"/>
      <c r="H498" s="24"/>
    </row>
    <row r="499" spans="1:8" ht="16.5" customHeight="1" hidden="1">
      <c r="A499" s="116"/>
      <c r="B499" s="116"/>
      <c r="C499" s="92"/>
      <c r="D499" s="93"/>
      <c r="E499" s="129"/>
      <c r="F499" s="24"/>
      <c r="G499" s="24"/>
      <c r="H499" s="24"/>
    </row>
    <row r="500" spans="1:8" s="16" customFormat="1" ht="16.5" customHeight="1">
      <c r="A500" s="114"/>
      <c r="B500" s="114">
        <v>85446</v>
      </c>
      <c r="C500" s="109"/>
      <c r="D500" s="110" t="s">
        <v>1005</v>
      </c>
      <c r="E500" s="20">
        <f>E501</f>
        <v>1009</v>
      </c>
      <c r="F500" s="20">
        <f>F501</f>
        <v>0</v>
      </c>
      <c r="G500" s="20">
        <f>G501</f>
        <v>0</v>
      </c>
      <c r="H500" s="20">
        <f>H501</f>
        <v>1009</v>
      </c>
    </row>
    <row r="501" spans="1:8" ht="16.5" customHeight="1">
      <c r="A501" s="116"/>
      <c r="B501" s="116"/>
      <c r="C501" s="92">
        <v>4300</v>
      </c>
      <c r="D501" s="93" t="s">
        <v>1006</v>
      </c>
      <c r="E501" s="129">
        <v>1009</v>
      </c>
      <c r="F501" s="24"/>
      <c r="G501" s="24"/>
      <c r="H501" s="24">
        <f>E501+F501-G501</f>
        <v>1009</v>
      </c>
    </row>
    <row r="502" spans="1:8" s="16" customFormat="1" ht="16.5" customHeight="1">
      <c r="A502" s="117">
        <v>900</v>
      </c>
      <c r="B502" s="117"/>
      <c r="C502" s="106"/>
      <c r="D502" s="107" t="s">
        <v>1007</v>
      </c>
      <c r="E502" s="15">
        <f>E503+E509+E514+E519+E526+E524+E507+E517</f>
        <v>251095</v>
      </c>
      <c r="F502" s="15">
        <f>F503+F509+F514+F519+F526+F524+F507+F517</f>
        <v>0</v>
      </c>
      <c r="G502" s="15">
        <f>G503+G509+G514+G519+G526+G524+G507+G517</f>
        <v>0</v>
      </c>
      <c r="H502" s="15">
        <f>H503+H509+H514+H519+H526+H524+H507+H517</f>
        <v>251095</v>
      </c>
    </row>
    <row r="503" spans="1:8" s="16" customFormat="1" ht="12.75" customHeight="1" hidden="1">
      <c r="A503" s="114"/>
      <c r="B503" s="114"/>
      <c r="C503" s="109"/>
      <c r="D503" s="110"/>
      <c r="E503" s="20"/>
      <c r="F503" s="20"/>
      <c r="G503" s="20"/>
      <c r="H503" s="20"/>
    </row>
    <row r="504" spans="1:8" s="16" customFormat="1" ht="12.75" customHeight="1" hidden="1">
      <c r="A504" s="114"/>
      <c r="B504" s="114"/>
      <c r="C504" s="109"/>
      <c r="D504" s="128"/>
      <c r="E504" s="20"/>
      <c r="F504" s="20"/>
      <c r="G504" s="20"/>
      <c r="H504" s="20"/>
    </row>
    <row r="505" spans="1:8" s="16" customFormat="1" ht="12.75" customHeight="1" hidden="1">
      <c r="A505" s="114"/>
      <c r="B505" s="114"/>
      <c r="C505" s="109"/>
      <c r="D505" s="128"/>
      <c r="E505" s="20"/>
      <c r="F505" s="20"/>
      <c r="G505" s="20"/>
      <c r="H505" s="20"/>
    </row>
    <row r="506" spans="1:8" s="16" customFormat="1" ht="12.75" customHeight="1" hidden="1">
      <c r="A506" s="114"/>
      <c r="B506" s="114"/>
      <c r="C506" s="109"/>
      <c r="D506" s="128"/>
      <c r="E506" s="20"/>
      <c r="F506" s="20"/>
      <c r="G506" s="20"/>
      <c r="H506" s="20"/>
    </row>
    <row r="507" spans="1:8" s="16" customFormat="1" ht="16.5" customHeight="1" hidden="1">
      <c r="A507" s="114"/>
      <c r="B507" s="114"/>
      <c r="C507" s="109"/>
      <c r="D507" s="110"/>
      <c r="E507" s="20"/>
      <c r="F507" s="20"/>
      <c r="G507" s="20"/>
      <c r="H507" s="20"/>
    </row>
    <row r="508" spans="1:8" ht="16.5" customHeight="1" hidden="1">
      <c r="A508" s="116"/>
      <c r="B508" s="116"/>
      <c r="C508" s="92"/>
      <c r="D508" s="93"/>
      <c r="E508" s="129"/>
      <c r="F508" s="24"/>
      <c r="G508" s="24"/>
      <c r="H508" s="24"/>
    </row>
    <row r="509" spans="1:8" s="16" customFormat="1" ht="16.5" customHeight="1">
      <c r="A509" s="114"/>
      <c r="B509" s="114">
        <v>90003</v>
      </c>
      <c r="C509" s="109"/>
      <c r="D509" s="110" t="s">
        <v>1008</v>
      </c>
      <c r="E509" s="20">
        <f>SUM(E510:E513)</f>
        <v>24385</v>
      </c>
      <c r="F509" s="20">
        <f>F510+F511+F512+F513</f>
        <v>0</v>
      </c>
      <c r="G509" s="20">
        <f>G510+G511</f>
        <v>0</v>
      </c>
      <c r="H509" s="20">
        <f>H510+H511+H512+H513</f>
        <v>24385</v>
      </c>
    </row>
    <row r="510" spans="1:8" ht="16.5" customHeight="1">
      <c r="A510" s="116"/>
      <c r="B510" s="116"/>
      <c r="C510" s="92">
        <v>4210</v>
      </c>
      <c r="D510" s="93" t="s">
        <v>1009</v>
      </c>
      <c r="E510" s="129">
        <v>100</v>
      </c>
      <c r="F510" s="24"/>
      <c r="G510" s="24"/>
      <c r="H510" s="24">
        <f>E510+F510-G510</f>
        <v>100</v>
      </c>
    </row>
    <row r="511" spans="1:8" ht="16.5" customHeight="1">
      <c r="A511" s="116"/>
      <c r="B511" s="116"/>
      <c r="C511" s="92">
        <v>4300</v>
      </c>
      <c r="D511" s="93" t="s">
        <v>1010</v>
      </c>
      <c r="E511" s="129">
        <v>14285</v>
      </c>
      <c r="F511" s="24"/>
      <c r="G511" s="24"/>
      <c r="H511" s="24">
        <f>E511+F511-G511</f>
        <v>14285</v>
      </c>
    </row>
    <row r="512" spans="1:8" ht="16.5" customHeight="1">
      <c r="A512" s="116"/>
      <c r="B512" s="116"/>
      <c r="C512" s="92" t="s">
        <v>1025</v>
      </c>
      <c r="D512" s="93" t="s">
        <v>1041</v>
      </c>
      <c r="E512" s="129">
        <v>5000</v>
      </c>
      <c r="F512" s="24"/>
      <c r="G512" s="24"/>
      <c r="H512" s="24">
        <f>E512+F512-G512</f>
        <v>5000</v>
      </c>
    </row>
    <row r="513" spans="1:8" ht="16.5" customHeight="1">
      <c r="A513" s="116"/>
      <c r="B513" s="116"/>
      <c r="C513" s="92" t="s">
        <v>1026</v>
      </c>
      <c r="D513" s="93" t="s">
        <v>1041</v>
      </c>
      <c r="E513" s="129">
        <v>5000</v>
      </c>
      <c r="F513" s="24"/>
      <c r="G513" s="24"/>
      <c r="H513" s="24">
        <f>E513+F513-G513</f>
        <v>5000</v>
      </c>
    </row>
    <row r="514" spans="1:8" s="16" customFormat="1" ht="16.5" customHeight="1">
      <c r="A514" s="114"/>
      <c r="B514" s="114">
        <v>90004</v>
      </c>
      <c r="C514" s="109"/>
      <c r="D514" s="110" t="s">
        <v>1011</v>
      </c>
      <c r="E514" s="20">
        <f>E515+E516</f>
        <v>8320</v>
      </c>
      <c r="F514" s="20">
        <f>F515+F516</f>
        <v>0</v>
      </c>
      <c r="G514" s="20">
        <f>G515+G516</f>
        <v>0</v>
      </c>
      <c r="H514" s="20">
        <f>H515+H516</f>
        <v>8320</v>
      </c>
    </row>
    <row r="515" spans="1:8" ht="16.5" customHeight="1">
      <c r="A515" s="116"/>
      <c r="B515" s="116"/>
      <c r="C515" s="92">
        <v>4210</v>
      </c>
      <c r="D515" s="93" t="s">
        <v>1012</v>
      </c>
      <c r="E515" s="129">
        <v>5200</v>
      </c>
      <c r="F515" s="24"/>
      <c r="G515" s="24"/>
      <c r="H515" s="24">
        <f>E515+F515-G515</f>
        <v>5200</v>
      </c>
    </row>
    <row r="516" spans="1:8" ht="16.5" customHeight="1">
      <c r="A516" s="116"/>
      <c r="B516" s="116"/>
      <c r="C516" s="92">
        <v>4300</v>
      </c>
      <c r="D516" s="93" t="s">
        <v>1013</v>
      </c>
      <c r="E516" s="129">
        <v>3120</v>
      </c>
      <c r="F516" s="24"/>
      <c r="G516" s="24"/>
      <c r="H516" s="24">
        <f>E516+F516-G516</f>
        <v>3120</v>
      </c>
    </row>
    <row r="517" spans="1:8" s="16" customFormat="1" ht="16.5" customHeight="1">
      <c r="A517" s="114"/>
      <c r="B517" s="114">
        <v>90008</v>
      </c>
      <c r="C517" s="109"/>
      <c r="D517" s="110" t="s">
        <v>1014</v>
      </c>
      <c r="E517" s="20">
        <f>E518</f>
        <v>9280</v>
      </c>
      <c r="F517" s="20">
        <f>F518</f>
        <v>0</v>
      </c>
      <c r="G517" s="20">
        <f>G518</f>
        <v>0</v>
      </c>
      <c r="H517" s="20">
        <f>H518</f>
        <v>9280</v>
      </c>
    </row>
    <row r="518" spans="1:8" ht="16.5" customHeight="1">
      <c r="A518" s="116"/>
      <c r="B518" s="116"/>
      <c r="C518" s="92">
        <v>4300</v>
      </c>
      <c r="D518" s="93" t="s">
        <v>1015</v>
      </c>
      <c r="E518" s="129">
        <v>9280</v>
      </c>
      <c r="F518" s="24"/>
      <c r="G518" s="24"/>
      <c r="H518" s="24">
        <f>E518+F518-G518</f>
        <v>9280</v>
      </c>
    </row>
    <row r="519" spans="1:8" s="16" customFormat="1" ht="16.5" customHeight="1">
      <c r="A519" s="114"/>
      <c r="B519" s="114">
        <v>90015</v>
      </c>
      <c r="C519" s="109"/>
      <c r="D519" s="110" t="s">
        <v>1016</v>
      </c>
      <c r="E519" s="20">
        <f>E520+E521+E522+E523</f>
        <v>138110</v>
      </c>
      <c r="F519" s="20">
        <f>F520+F521+F522+F523</f>
        <v>0</v>
      </c>
      <c r="G519" s="20">
        <f>G520+G521+G522+G523</f>
        <v>0</v>
      </c>
      <c r="H519" s="20">
        <f>H520+H521+H522+H523</f>
        <v>138110</v>
      </c>
    </row>
    <row r="520" spans="1:8" ht="16.5" customHeight="1">
      <c r="A520" s="116"/>
      <c r="B520" s="116"/>
      <c r="C520" s="92">
        <v>4210</v>
      </c>
      <c r="D520" s="93" t="s">
        <v>1017</v>
      </c>
      <c r="E520" s="129">
        <v>1600</v>
      </c>
      <c r="F520" s="24"/>
      <c r="G520" s="24"/>
      <c r="H520" s="24">
        <f>E520+F520-G520</f>
        <v>1600</v>
      </c>
    </row>
    <row r="521" spans="1:8" ht="16.5" customHeight="1">
      <c r="A521" s="116"/>
      <c r="B521" s="116"/>
      <c r="C521" s="92">
        <v>4260</v>
      </c>
      <c r="D521" s="93" t="s">
        <v>1018</v>
      </c>
      <c r="E521" s="129">
        <v>91360</v>
      </c>
      <c r="F521" s="24"/>
      <c r="G521" s="24"/>
      <c r="H521" s="24">
        <f>E521+F521-G521</f>
        <v>91360</v>
      </c>
    </row>
    <row r="522" spans="1:8" ht="16.5" customHeight="1">
      <c r="A522" s="116"/>
      <c r="B522" s="116"/>
      <c r="C522" s="92">
        <v>4270</v>
      </c>
      <c r="D522" s="93" t="s">
        <v>1019</v>
      </c>
      <c r="E522" s="129">
        <v>44450</v>
      </c>
      <c r="F522" s="24"/>
      <c r="G522" s="24"/>
      <c r="H522" s="24">
        <f>E522+F522-G522</f>
        <v>44450</v>
      </c>
    </row>
    <row r="523" spans="1:8" ht="16.5" customHeight="1">
      <c r="A523" s="116"/>
      <c r="B523" s="116"/>
      <c r="C523" s="92">
        <v>4300</v>
      </c>
      <c r="D523" s="93" t="s">
        <v>1020</v>
      </c>
      <c r="E523" s="129">
        <v>700</v>
      </c>
      <c r="F523" s="24"/>
      <c r="G523" s="24"/>
      <c r="H523" s="24">
        <f>E523+F523-G523</f>
        <v>700</v>
      </c>
    </row>
    <row r="524" spans="1:8" s="16" customFormat="1" ht="33.75" customHeight="1">
      <c r="A524" s="114"/>
      <c r="B524" s="114">
        <v>90019</v>
      </c>
      <c r="C524" s="109"/>
      <c r="D524" s="110" t="s">
        <v>1034</v>
      </c>
      <c r="E524" s="20">
        <f>E525</f>
        <v>11000</v>
      </c>
      <c r="F524" s="20">
        <f>F525</f>
        <v>0</v>
      </c>
      <c r="G524" s="20">
        <f>G525</f>
        <v>0</v>
      </c>
      <c r="H524" s="20">
        <f>H525</f>
        <v>11000</v>
      </c>
    </row>
    <row r="525" spans="1:8" ht="16.5" customHeight="1">
      <c r="A525" s="116"/>
      <c r="B525" s="116"/>
      <c r="C525" s="92">
        <v>4430</v>
      </c>
      <c r="D525" s="93" t="s">
        <v>1035</v>
      </c>
      <c r="E525" s="129">
        <v>11000</v>
      </c>
      <c r="F525" s="24"/>
      <c r="G525" s="24"/>
      <c r="H525" s="24">
        <f>E525+F525-G525</f>
        <v>11000</v>
      </c>
    </row>
    <row r="526" spans="1:8" s="16" customFormat="1" ht="16.5" customHeight="1">
      <c r="A526" s="114"/>
      <c r="B526" s="114">
        <v>90095</v>
      </c>
      <c r="C526" s="109"/>
      <c r="D526" s="110" t="s">
        <v>1036</v>
      </c>
      <c r="E526" s="20">
        <f>E527</f>
        <v>60000</v>
      </c>
      <c r="F526" s="20">
        <f>F527</f>
        <v>0</v>
      </c>
      <c r="G526" s="20">
        <f>G527</f>
        <v>0</v>
      </c>
      <c r="H526" s="20">
        <f>H527</f>
        <v>60000</v>
      </c>
    </row>
    <row r="527" spans="1:8" ht="16.5" customHeight="1">
      <c r="A527" s="116"/>
      <c r="B527" s="116"/>
      <c r="C527" s="92">
        <v>4300</v>
      </c>
      <c r="D527" s="93" t="s">
        <v>1037</v>
      </c>
      <c r="E527" s="129">
        <v>60000</v>
      </c>
      <c r="F527" s="24"/>
      <c r="G527" s="24"/>
      <c r="H527" s="24">
        <f>E527+F527-G527</f>
        <v>60000</v>
      </c>
    </row>
    <row r="528" spans="1:8" s="16" customFormat="1" ht="16.5" customHeight="1">
      <c r="A528" s="117">
        <v>921</v>
      </c>
      <c r="B528" s="117"/>
      <c r="C528" s="106"/>
      <c r="D528" s="107" t="s">
        <v>1038</v>
      </c>
      <c r="E528" s="15">
        <f>E529+E537+E544+E539</f>
        <v>1130533</v>
      </c>
      <c r="F528" s="15">
        <f>F529+F537+F544+F539</f>
        <v>55000</v>
      </c>
      <c r="G528" s="15">
        <f>G529+G537+G544+G539</f>
        <v>518500</v>
      </c>
      <c r="H528" s="15">
        <f>H529+H537+H544+H539</f>
        <v>667033</v>
      </c>
    </row>
    <row r="529" spans="1:8" s="16" customFormat="1" ht="16.5" customHeight="1">
      <c r="A529" s="114"/>
      <c r="B529" s="114">
        <v>92109</v>
      </c>
      <c r="C529" s="109"/>
      <c r="D529" s="128" t="s">
        <v>1039</v>
      </c>
      <c r="E529" s="20">
        <f>E530+E533+E535+E534+E536</f>
        <v>714405</v>
      </c>
      <c r="F529" s="20">
        <f>F530+F533+F535+F534+F536</f>
        <v>0</v>
      </c>
      <c r="G529" s="20">
        <f>G530+G533+G535+G534+G536</f>
        <v>518500</v>
      </c>
      <c r="H529" s="20">
        <f>H530+H533+H535+H534+H536</f>
        <v>195905</v>
      </c>
    </row>
    <row r="530" spans="1:8" ht="16.5" customHeight="1">
      <c r="A530" s="116"/>
      <c r="B530" s="116"/>
      <c r="C530" s="92">
        <v>2480</v>
      </c>
      <c r="D530" s="93" t="s">
        <v>1040</v>
      </c>
      <c r="E530" s="129">
        <v>163905</v>
      </c>
      <c r="F530" s="24"/>
      <c r="G530" s="24"/>
      <c r="H530" s="24">
        <f>E530+F530-G530</f>
        <v>163905</v>
      </c>
    </row>
    <row r="531" spans="1:8" ht="12.75" customHeight="1" hidden="1">
      <c r="A531" s="116"/>
      <c r="B531" s="116"/>
      <c r="C531" s="92"/>
      <c r="D531" s="93"/>
      <c r="E531" s="129"/>
      <c r="F531" s="24"/>
      <c r="G531" s="24"/>
      <c r="H531" s="24"/>
    </row>
    <row r="532" spans="1:8" ht="12.75" customHeight="1" hidden="1">
      <c r="A532" s="116"/>
      <c r="B532" s="116"/>
      <c r="C532" s="92"/>
      <c r="D532" s="93"/>
      <c r="E532" s="129"/>
      <c r="F532" s="24"/>
      <c r="G532" s="24"/>
      <c r="H532" s="24"/>
    </row>
    <row r="533" spans="1:8" ht="12.75" customHeight="1" hidden="1">
      <c r="A533" s="116"/>
      <c r="B533" s="116"/>
      <c r="C533" s="92"/>
      <c r="D533" s="93"/>
      <c r="E533" s="129"/>
      <c r="F533" s="24"/>
      <c r="G533" s="24"/>
      <c r="H533" s="24"/>
    </row>
    <row r="534" spans="1:8" ht="12.75" customHeight="1" hidden="1">
      <c r="A534" s="116"/>
      <c r="B534" s="116"/>
      <c r="C534" s="92"/>
      <c r="D534" s="93"/>
      <c r="E534" s="129"/>
      <c r="F534" s="24"/>
      <c r="G534" s="24"/>
      <c r="H534" s="24"/>
    </row>
    <row r="535" spans="1:8" ht="12.75" customHeight="1" hidden="1">
      <c r="A535" s="116"/>
      <c r="B535" s="116"/>
      <c r="C535" s="92"/>
      <c r="D535" s="93"/>
      <c r="E535" s="129"/>
      <c r="F535" s="24"/>
      <c r="G535" s="24"/>
      <c r="H535" s="24"/>
    </row>
    <row r="536" spans="1:8" ht="16.5" customHeight="1">
      <c r="A536" s="116"/>
      <c r="B536" s="116"/>
      <c r="C536" s="92">
        <v>6050</v>
      </c>
      <c r="D536" s="93" t="s">
        <v>1041</v>
      </c>
      <c r="E536" s="129">
        <v>550500</v>
      </c>
      <c r="F536" s="24"/>
      <c r="G536" s="24">
        <v>518500</v>
      </c>
      <c r="H536" s="24">
        <f>E536+F536-G536</f>
        <v>32000</v>
      </c>
    </row>
    <row r="537" spans="1:8" s="16" customFormat="1" ht="16.5" customHeight="1">
      <c r="A537" s="114"/>
      <c r="B537" s="114">
        <v>92116</v>
      </c>
      <c r="C537" s="109"/>
      <c r="D537" s="110" t="s">
        <v>1042</v>
      </c>
      <c r="E537" s="20">
        <f>E538</f>
        <v>305489</v>
      </c>
      <c r="F537" s="20">
        <f>F538</f>
        <v>55000</v>
      </c>
      <c r="G537" s="20">
        <f>G538</f>
        <v>0</v>
      </c>
      <c r="H537" s="20">
        <f>H538</f>
        <v>360489</v>
      </c>
    </row>
    <row r="538" spans="1:8" ht="16.5" customHeight="1">
      <c r="A538" s="116"/>
      <c r="B538" s="116"/>
      <c r="C538" s="92">
        <v>2480</v>
      </c>
      <c r="D538" s="93" t="s">
        <v>1043</v>
      </c>
      <c r="E538" s="129">
        <v>305489</v>
      </c>
      <c r="F538" s="24">
        <v>55000</v>
      </c>
      <c r="G538" s="24"/>
      <c r="H538" s="24">
        <f>E538+F538-G538</f>
        <v>360489</v>
      </c>
    </row>
    <row r="539" spans="1:8" s="16" customFormat="1" ht="16.5" customHeight="1">
      <c r="A539" s="114"/>
      <c r="B539" s="114">
        <v>92120</v>
      </c>
      <c r="C539" s="109"/>
      <c r="D539" s="128" t="s">
        <v>1044</v>
      </c>
      <c r="E539" s="20">
        <f>E541+E540</f>
        <v>56000</v>
      </c>
      <c r="F539" s="20">
        <f>F541+F540</f>
        <v>0</v>
      </c>
      <c r="G539" s="20">
        <f>G541</f>
        <v>0</v>
      </c>
      <c r="H539" s="20">
        <f>H541+H540</f>
        <v>56000</v>
      </c>
    </row>
    <row r="540" spans="1:8" s="16" customFormat="1" ht="27.75" customHeight="1">
      <c r="A540" s="114"/>
      <c r="B540" s="114"/>
      <c r="C540" s="88" t="s">
        <v>716</v>
      </c>
      <c r="D540" s="89" t="s">
        <v>717</v>
      </c>
      <c r="E540" s="428">
        <v>15000</v>
      </c>
      <c r="F540" s="428"/>
      <c r="G540" s="428"/>
      <c r="H540" s="428">
        <f>E540+F540-G540</f>
        <v>15000</v>
      </c>
    </row>
    <row r="541" spans="1:8" ht="41.25" customHeight="1">
      <c r="A541" s="114"/>
      <c r="B541" s="114"/>
      <c r="C541" s="88">
        <v>2830</v>
      </c>
      <c r="D541" s="89" t="s">
        <v>1046</v>
      </c>
      <c r="E541" s="113">
        <v>41000</v>
      </c>
      <c r="F541" s="24"/>
      <c r="G541" s="24"/>
      <c r="H541" s="24">
        <f>E541+F541-G541</f>
        <v>41000</v>
      </c>
    </row>
    <row r="542" spans="1:8" ht="12.75" customHeight="1" hidden="1">
      <c r="A542" s="114"/>
      <c r="B542" s="114"/>
      <c r="C542" s="88"/>
      <c r="D542" s="89"/>
      <c r="E542" s="113"/>
      <c r="F542" s="24"/>
      <c r="G542" s="24"/>
      <c r="H542" s="24"/>
    </row>
    <row r="543" spans="1:8" ht="12.75" customHeight="1" hidden="1">
      <c r="A543" s="116"/>
      <c r="B543" s="116"/>
      <c r="C543" s="92"/>
      <c r="D543" s="93"/>
      <c r="E543" s="129"/>
      <c r="F543" s="24"/>
      <c r="G543" s="24"/>
      <c r="H543" s="24"/>
    </row>
    <row r="544" spans="1:8" s="16" customFormat="1" ht="16.5" customHeight="1">
      <c r="A544" s="114"/>
      <c r="B544" s="114">
        <v>92195</v>
      </c>
      <c r="C544" s="109"/>
      <c r="D544" s="110" t="s">
        <v>1047</v>
      </c>
      <c r="E544" s="20">
        <f>SUM(E545:E552)</f>
        <v>54639</v>
      </c>
      <c r="F544" s="20">
        <f>SUM(F545:F552)</f>
        <v>0</v>
      </c>
      <c r="G544" s="20">
        <f>SUM(G545:G552)</f>
        <v>0</v>
      </c>
      <c r="H544" s="20">
        <f>SUM(H545:H552)</f>
        <v>54639</v>
      </c>
    </row>
    <row r="545" spans="1:8" ht="12.75" customHeight="1" hidden="1">
      <c r="A545" s="116"/>
      <c r="B545" s="116"/>
      <c r="C545" s="92"/>
      <c r="D545" s="93"/>
      <c r="E545" s="129"/>
      <c r="F545" s="24"/>
      <c r="G545" s="24"/>
      <c r="H545" s="24"/>
    </row>
    <row r="546" spans="1:8" ht="16.5" customHeight="1">
      <c r="A546" s="116"/>
      <c r="B546" s="116"/>
      <c r="C546" s="92">
        <v>3030</v>
      </c>
      <c r="D546" s="93" t="s">
        <v>1048</v>
      </c>
      <c r="E546" s="129">
        <f>F546+G546</f>
        <v>0</v>
      </c>
      <c r="F546" s="24"/>
      <c r="G546" s="24"/>
      <c r="H546" s="24">
        <f>E546+F546-G546</f>
        <v>0</v>
      </c>
    </row>
    <row r="547" spans="1:8" ht="16.5" customHeight="1">
      <c r="A547" s="116"/>
      <c r="B547" s="116"/>
      <c r="C547" s="92">
        <v>4170</v>
      </c>
      <c r="D547" s="93" t="s">
        <v>1049</v>
      </c>
      <c r="E547" s="129">
        <v>1800</v>
      </c>
      <c r="F547" s="24"/>
      <c r="G547" s="24"/>
      <c r="H547" s="24">
        <f aca="true" t="shared" si="25" ref="H547:H552">E547+F547-G547</f>
        <v>1800</v>
      </c>
    </row>
    <row r="548" spans="1:8" ht="16.5" customHeight="1">
      <c r="A548" s="116"/>
      <c r="B548" s="116"/>
      <c r="C548" s="92">
        <v>4210</v>
      </c>
      <c r="D548" s="130" t="s">
        <v>1052</v>
      </c>
      <c r="E548" s="129">
        <v>15839</v>
      </c>
      <c r="F548" s="24"/>
      <c r="G548" s="24"/>
      <c r="H548" s="24">
        <f t="shared" si="25"/>
        <v>15839</v>
      </c>
    </row>
    <row r="549" spans="1:8" ht="16.5" customHeight="1">
      <c r="A549" s="116"/>
      <c r="B549" s="116"/>
      <c r="C549" s="92">
        <v>4300</v>
      </c>
      <c r="D549" s="130" t="s">
        <v>1053</v>
      </c>
      <c r="E549" s="129">
        <v>36700</v>
      </c>
      <c r="F549" s="24"/>
      <c r="G549" s="24"/>
      <c r="H549" s="24">
        <f t="shared" si="25"/>
        <v>36700</v>
      </c>
    </row>
    <row r="550" spans="1:8" ht="16.5" customHeight="1">
      <c r="A550" s="116"/>
      <c r="B550" s="116"/>
      <c r="C550" s="92">
        <v>4410</v>
      </c>
      <c r="D550" s="93" t="s">
        <v>1054</v>
      </c>
      <c r="E550" s="129">
        <v>100</v>
      </c>
      <c r="F550" s="24"/>
      <c r="G550" s="24"/>
      <c r="H550" s="24">
        <f t="shared" si="25"/>
        <v>100</v>
      </c>
    </row>
    <row r="551" spans="1:8" ht="16.5" customHeight="1">
      <c r="A551" s="116"/>
      <c r="B551" s="116"/>
      <c r="C551" s="92">
        <v>4430</v>
      </c>
      <c r="D551" s="130" t="s">
        <v>1055</v>
      </c>
      <c r="E551" s="129">
        <v>100</v>
      </c>
      <c r="F551" s="24"/>
      <c r="G551" s="24"/>
      <c r="H551" s="24">
        <f t="shared" si="25"/>
        <v>100</v>
      </c>
    </row>
    <row r="552" spans="1:8" ht="16.5" customHeight="1">
      <c r="A552" s="116"/>
      <c r="B552" s="116"/>
      <c r="C552" s="92">
        <v>4750</v>
      </c>
      <c r="D552" s="93" t="s">
        <v>1056</v>
      </c>
      <c r="E552" s="129">
        <v>100</v>
      </c>
      <c r="F552" s="24"/>
      <c r="G552" s="24"/>
      <c r="H552" s="24">
        <f t="shared" si="25"/>
        <v>100</v>
      </c>
    </row>
    <row r="553" spans="1:8" s="16" customFormat="1" ht="16.5" customHeight="1">
      <c r="A553" s="117">
        <v>926</v>
      </c>
      <c r="B553" s="117"/>
      <c r="C553" s="141"/>
      <c r="D553" s="117" t="s">
        <v>1057</v>
      </c>
      <c r="E553" s="15">
        <f>E567+E563</f>
        <v>73900</v>
      </c>
      <c r="F553" s="15">
        <f>F567+F563</f>
        <v>0</v>
      </c>
      <c r="G553" s="15">
        <f>G567+G563</f>
        <v>0</v>
      </c>
      <c r="H553" s="15">
        <f>H567+H563</f>
        <v>73900</v>
      </c>
    </row>
    <row r="554" spans="1:8" s="16" customFormat="1" ht="12.75" customHeight="1" hidden="1">
      <c r="A554" s="119"/>
      <c r="B554" s="119"/>
      <c r="C554" s="142"/>
      <c r="D554" s="119"/>
      <c r="E554" s="134"/>
      <c r="F554" s="20"/>
      <c r="G554" s="20"/>
      <c r="H554" s="20"/>
    </row>
    <row r="555" spans="1:8" s="16" customFormat="1" ht="12.75" customHeight="1" hidden="1">
      <c r="A555" s="119"/>
      <c r="B555" s="119"/>
      <c r="C555" s="120"/>
      <c r="D555" s="121"/>
      <c r="E555" s="134"/>
      <c r="F555" s="20"/>
      <c r="G555" s="20"/>
      <c r="H555" s="20"/>
    </row>
    <row r="556" spans="1:8" s="16" customFormat="1" ht="12.75" customHeight="1" hidden="1">
      <c r="A556" s="119"/>
      <c r="B556" s="119"/>
      <c r="C556" s="120"/>
      <c r="D556" s="143"/>
      <c r="E556" s="134"/>
      <c r="F556" s="20"/>
      <c r="G556" s="20"/>
      <c r="H556" s="20"/>
    </row>
    <row r="557" spans="1:8" s="16" customFormat="1" ht="12.75" customHeight="1" hidden="1">
      <c r="A557" s="119"/>
      <c r="B557" s="119"/>
      <c r="C557" s="120"/>
      <c r="D557" s="143"/>
      <c r="E557" s="134"/>
      <c r="F557" s="20"/>
      <c r="G557" s="20"/>
      <c r="H557" s="20"/>
    </row>
    <row r="558" spans="1:8" s="16" customFormat="1" ht="12.75" customHeight="1" hidden="1">
      <c r="A558" s="119"/>
      <c r="B558" s="119"/>
      <c r="C558" s="120"/>
      <c r="D558" s="119"/>
      <c r="E558" s="134"/>
      <c r="F558" s="20"/>
      <c r="G558" s="20"/>
      <c r="H558" s="20"/>
    </row>
    <row r="559" spans="1:8" s="16" customFormat="1" ht="12.75" customHeight="1" hidden="1">
      <c r="A559" s="119"/>
      <c r="B559" s="119"/>
      <c r="C559" s="120"/>
      <c r="D559" s="143"/>
      <c r="E559" s="134"/>
      <c r="F559" s="20"/>
      <c r="G559" s="20"/>
      <c r="H559" s="20"/>
    </row>
    <row r="560" spans="1:8" s="16" customFormat="1" ht="12.75" customHeight="1" hidden="1">
      <c r="A560" s="119"/>
      <c r="B560" s="119"/>
      <c r="C560" s="120"/>
      <c r="D560" s="121"/>
      <c r="E560" s="134"/>
      <c r="F560" s="20"/>
      <c r="G560" s="20"/>
      <c r="H560" s="20"/>
    </row>
    <row r="561" spans="1:8" s="16" customFormat="1" ht="12.75" customHeight="1" hidden="1">
      <c r="A561" s="119"/>
      <c r="B561" s="119"/>
      <c r="C561" s="120"/>
      <c r="D561" s="121"/>
      <c r="E561" s="134"/>
      <c r="F561" s="20"/>
      <c r="G561" s="20"/>
      <c r="H561" s="20"/>
    </row>
    <row r="562" spans="1:8" s="16" customFormat="1" ht="12.75" customHeight="1" hidden="1">
      <c r="A562" s="119"/>
      <c r="B562" s="119"/>
      <c r="C562" s="120"/>
      <c r="D562" s="121"/>
      <c r="E562" s="134"/>
      <c r="F562" s="20"/>
      <c r="G562" s="20"/>
      <c r="H562" s="20"/>
    </row>
    <row r="563" spans="1:8" s="16" customFormat="1" ht="16.5" customHeight="1" hidden="1">
      <c r="A563" s="119"/>
      <c r="B563" s="114"/>
      <c r="C563" s="131"/>
      <c r="D563" s="114"/>
      <c r="E563" s="20"/>
      <c r="F563" s="20"/>
      <c r="G563" s="20"/>
      <c r="H563" s="20"/>
    </row>
    <row r="564" spans="1:8" ht="16.5" customHeight="1" hidden="1">
      <c r="A564" s="123"/>
      <c r="B564" s="115"/>
      <c r="C564" s="88"/>
      <c r="D564" s="93"/>
      <c r="E564" s="113"/>
      <c r="F564" s="24"/>
      <c r="G564" s="24"/>
      <c r="H564" s="24"/>
    </row>
    <row r="565" spans="1:8" ht="16.5" customHeight="1" hidden="1">
      <c r="A565" s="123"/>
      <c r="B565" s="115"/>
      <c r="C565" s="88"/>
      <c r="D565" s="93"/>
      <c r="E565" s="113"/>
      <c r="F565" s="24"/>
      <c r="G565" s="24"/>
      <c r="H565" s="24"/>
    </row>
    <row r="566" spans="1:8" ht="16.5" customHeight="1" hidden="1">
      <c r="A566" s="123"/>
      <c r="B566" s="115"/>
      <c r="C566" s="88"/>
      <c r="D566" s="93"/>
      <c r="E566" s="113"/>
      <c r="F566" s="24"/>
      <c r="G566" s="24"/>
      <c r="H566" s="24"/>
    </row>
    <row r="567" spans="1:8" s="16" customFormat="1" ht="16.5" customHeight="1">
      <c r="A567" s="114"/>
      <c r="B567" s="114">
        <v>92695</v>
      </c>
      <c r="C567" s="131"/>
      <c r="D567" s="114" t="s">
        <v>1058</v>
      </c>
      <c r="E567" s="20">
        <f>E569+E570+E571+E572+E568</f>
        <v>73900</v>
      </c>
      <c r="F567" s="20">
        <f>F569+F570+F571+F572+F568</f>
        <v>0</v>
      </c>
      <c r="G567" s="20">
        <f>G569+G570+G571+G572+G568</f>
        <v>0</v>
      </c>
      <c r="H567" s="20">
        <f>H569+H570+H571+H572+H568</f>
        <v>73900</v>
      </c>
    </row>
    <row r="568" spans="1:8" ht="35.25" customHeight="1">
      <c r="A568" s="115"/>
      <c r="B568" s="115"/>
      <c r="C568" s="88">
        <v>2830</v>
      </c>
      <c r="D568" s="89" t="s">
        <v>1059</v>
      </c>
      <c r="E568" s="113">
        <v>60000</v>
      </c>
      <c r="F568" s="24"/>
      <c r="G568" s="24"/>
      <c r="H568" s="24">
        <f>E568+F568-G568</f>
        <v>60000</v>
      </c>
    </row>
    <row r="569" spans="1:8" ht="16.5" customHeight="1">
      <c r="A569" s="116"/>
      <c r="B569" s="116"/>
      <c r="C569" s="92">
        <v>4210</v>
      </c>
      <c r="D569" s="130" t="s">
        <v>1060</v>
      </c>
      <c r="E569" s="129">
        <v>11500</v>
      </c>
      <c r="F569" s="24"/>
      <c r="G569" s="24"/>
      <c r="H569" s="24">
        <f>E569+F569-G569</f>
        <v>11500</v>
      </c>
    </row>
    <row r="570" spans="1:8" ht="16.5" customHeight="1">
      <c r="A570" s="116"/>
      <c r="B570" s="116"/>
      <c r="C570" s="92">
        <v>4300</v>
      </c>
      <c r="D570" s="130" t="s">
        <v>1061</v>
      </c>
      <c r="E570" s="129">
        <v>1200</v>
      </c>
      <c r="F570" s="24"/>
      <c r="G570" s="24"/>
      <c r="H570" s="24">
        <f>E570+F570-G570</f>
        <v>1200</v>
      </c>
    </row>
    <row r="571" spans="1:8" ht="16.5" customHeight="1">
      <c r="A571" s="116"/>
      <c r="B571" s="116"/>
      <c r="C571" s="92">
        <v>4430</v>
      </c>
      <c r="D571" s="130" t="s">
        <v>1062</v>
      </c>
      <c r="E571" s="129">
        <v>1200</v>
      </c>
      <c r="F571" s="24"/>
      <c r="G571" s="24"/>
      <c r="H571" s="24">
        <f>E571+F571-G571</f>
        <v>1200</v>
      </c>
    </row>
    <row r="572" spans="1:8" ht="12.75" customHeight="1" hidden="1">
      <c r="A572" s="116"/>
      <c r="B572" s="144"/>
      <c r="C572" s="92"/>
      <c r="D572" s="93"/>
      <c r="E572" s="129"/>
      <c r="F572" s="24"/>
      <c r="G572" s="24"/>
      <c r="H572" s="24"/>
    </row>
    <row r="573" spans="1:8" s="16" customFormat="1" ht="16.5" customHeight="1">
      <c r="A573" s="145"/>
      <c r="B573" s="145"/>
      <c r="C573" s="146"/>
      <c r="D573" s="107" t="s">
        <v>1063</v>
      </c>
      <c r="E573" s="15">
        <f>E8+E31+E36+E46+E68+E120+E145+E175+E181+E186+E189+E339+E361+E462+E502+E528+E553+E63+E441</f>
        <v>40165228</v>
      </c>
      <c r="F573" s="15">
        <f>F8+F31+F36+F46+F68+F120+F145+F175+F181+F186+F189+F339+F361+F462+F502+F528+F553+F63+F441</f>
        <v>1643568</v>
      </c>
      <c r="G573" s="15">
        <f>G8+G31+G36+G46+G68+G120+G145+G175+G181+G186+G189+G339+G361+G462+G502+G528+G553+G63+G441</f>
        <v>9728263</v>
      </c>
      <c r="H573" s="15">
        <f>H8+H31+H36+H46+H68+H120+H145+H175+H181+H186+H189+H339+H361+H462+H502+H528+H553+H63+H441</f>
        <v>32080533</v>
      </c>
    </row>
    <row r="574" ht="16.5" customHeight="1"/>
    <row r="575" spans="4:8" ht="16.5" customHeight="1">
      <c r="D575" s="147" t="s">
        <v>1064</v>
      </c>
      <c r="E575" s="148">
        <f>E573</f>
        <v>40165228</v>
      </c>
      <c r="F575" s="148">
        <f>F573</f>
        <v>1643568</v>
      </c>
      <c r="G575" s="148">
        <f>G573</f>
        <v>9728263</v>
      </c>
      <c r="H575" s="148">
        <f>E575+F575-G575</f>
        <v>32080533</v>
      </c>
    </row>
    <row r="576" spans="4:8" ht="16.5" customHeight="1">
      <c r="D576" s="147" t="s">
        <v>1065</v>
      </c>
      <c r="E576" s="148">
        <v>26956037</v>
      </c>
      <c r="F576" s="148">
        <v>812567</v>
      </c>
      <c r="G576" s="148">
        <v>1254010</v>
      </c>
      <c r="H576" s="148">
        <f>E576+F576-G576</f>
        <v>26514594</v>
      </c>
    </row>
    <row r="577" spans="4:8" ht="16.5" customHeight="1">
      <c r="D577" s="68" t="s">
        <v>1066</v>
      </c>
      <c r="E577" s="149">
        <v>9525162</v>
      </c>
      <c r="F577" s="149">
        <v>7262</v>
      </c>
      <c r="G577" s="149">
        <f>SUM(G21,G24,G48,G70:G71,G84:G85,G89,G115,G122,G152,G179,G191:G193,G200,G230:G232,G244:G246,G253,G286:G287,G290,G307:G309,G332,G352,G366:G367,G370,G394:G397,G404,G434,G443:G444,G449:G450,G464:G466)+G495+G547</f>
        <v>8851</v>
      </c>
      <c r="H577" s="149">
        <f>E577+F577-G577</f>
        <v>9523573</v>
      </c>
    </row>
    <row r="578" spans="4:8" ht="16.5" customHeight="1">
      <c r="D578" s="67" t="s">
        <v>1067</v>
      </c>
      <c r="E578" s="65">
        <v>2114336</v>
      </c>
      <c r="F578" s="65">
        <v>3733</v>
      </c>
      <c r="G578" s="65">
        <f>SUM(G22:G23,G72:G73,G86:G88,G102,G123:G124,G150:G151,G194:G197,G219,G233:G234,G242,G247:G250,G277,G288:G289,G298,G310:G311,G321,G330:G331,G335,G368:G369,G375,G398,G401,G420,G432:G433,G445:G448,G467:G468,G475,G493:G494)</f>
        <v>1345</v>
      </c>
      <c r="H578" s="65">
        <f>E578+F578-G578</f>
        <v>2116724</v>
      </c>
    </row>
    <row r="579" spans="4:8" ht="12.75" customHeight="1" hidden="1">
      <c r="D579" s="67"/>
      <c r="E579" s="65"/>
      <c r="F579" s="65"/>
      <c r="G579" s="65"/>
      <c r="H579" s="65"/>
    </row>
    <row r="580" spans="4:8" ht="16.5" customHeight="1">
      <c r="D580" s="67" t="s">
        <v>1068</v>
      </c>
      <c r="E580" s="65">
        <f>SUM(E19,E350,E530,E538,E540:E541,E568)</f>
        <v>616894</v>
      </c>
      <c r="F580" s="65">
        <f>SUM(F19,F350,F530,F538,F540:F541,F568)</f>
        <v>55000</v>
      </c>
      <c r="G580" s="65">
        <f>SUM(G19,G350,G530,G538,G540:G541,G568)</f>
        <v>0</v>
      </c>
      <c r="H580" s="65">
        <f>SUM(H19,H350,H530,H538,H540:H541,H568)</f>
        <v>671894</v>
      </c>
    </row>
    <row r="581" spans="4:8" ht="16.5" customHeight="1">
      <c r="D581" s="67" t="s">
        <v>1069</v>
      </c>
      <c r="E581" s="65">
        <f>SUM(E183)</f>
        <v>270000</v>
      </c>
      <c r="F581" s="65">
        <f>SUM(F183)</f>
        <v>0</v>
      </c>
      <c r="G581" s="65">
        <f>SUM(G183)</f>
        <v>0</v>
      </c>
      <c r="H581" s="65">
        <f>SUM(H183)</f>
        <v>270000</v>
      </c>
    </row>
    <row r="582" spans="4:8" ht="16.5" customHeight="1">
      <c r="D582" s="67" t="s">
        <v>1070</v>
      </c>
      <c r="E582" s="65">
        <f>SUM(E185)</f>
        <v>1374000</v>
      </c>
      <c r="F582" s="65">
        <f>SUM(F185)</f>
        <v>0</v>
      </c>
      <c r="G582" s="65">
        <f>SUM(G185)</f>
        <v>0</v>
      </c>
      <c r="H582" s="65">
        <f>SUM(H185)</f>
        <v>1374000</v>
      </c>
    </row>
    <row r="583" spans="4:8" ht="16.5" customHeight="1">
      <c r="D583" s="147" t="s">
        <v>1071</v>
      </c>
      <c r="E583" s="148">
        <v>13209191</v>
      </c>
      <c r="F583" s="148">
        <v>831001</v>
      </c>
      <c r="G583" s="148">
        <v>8474253</v>
      </c>
      <c r="H583" s="148">
        <f>E583+F583-G583</f>
        <v>5565939</v>
      </c>
    </row>
    <row r="584" spans="4:8" ht="16.5" customHeight="1">
      <c r="D584" s="68" t="s">
        <v>1072</v>
      </c>
      <c r="E584" s="149">
        <v>13209191</v>
      </c>
      <c r="F584" s="148">
        <v>831001</v>
      </c>
      <c r="G584" s="149">
        <v>8474253</v>
      </c>
      <c r="H584" s="148">
        <f>E584+F584-G584</f>
        <v>5565939</v>
      </c>
    </row>
    <row r="585" spans="4:8" ht="16.5" customHeight="1">
      <c r="D585" s="68" t="s">
        <v>1073</v>
      </c>
      <c r="E585" s="65">
        <f>SUM(E147)</f>
        <v>0</v>
      </c>
      <c r="F585" s="65">
        <f>SUM(F147)</f>
        <v>0</v>
      </c>
      <c r="G585" s="65">
        <f>SUM(G147)</f>
        <v>0</v>
      </c>
      <c r="H585" s="65">
        <f>SUM(H147)</f>
        <v>0</v>
      </c>
    </row>
    <row r="586" spans="5:8" ht="16.5" customHeight="1">
      <c r="E586" s="65">
        <f>E575-E573</f>
        <v>0</v>
      </c>
      <c r="F586" s="65">
        <f>F575-F573</f>
        <v>0</v>
      </c>
      <c r="G586" s="65">
        <f>G575-G573</f>
        <v>0</v>
      </c>
      <c r="H586" s="65">
        <f>H575-H573</f>
        <v>0</v>
      </c>
    </row>
    <row r="587" ht="16.5" customHeight="1"/>
    <row r="588" spans="6:7" ht="12.75">
      <c r="F588" s="468" t="s">
        <v>1194</v>
      </c>
      <c r="G588" s="468"/>
    </row>
    <row r="590" spans="6:7" ht="12.75">
      <c r="F590" s="468" t="s">
        <v>954</v>
      </c>
      <c r="G590" s="469"/>
    </row>
  </sheetData>
  <mergeCells count="12">
    <mergeCell ref="F590:G590"/>
    <mergeCell ref="A1:H1"/>
    <mergeCell ref="A4:A6"/>
    <mergeCell ref="B4:B6"/>
    <mergeCell ref="C4:C6"/>
    <mergeCell ref="D4:D6"/>
    <mergeCell ref="E4:E6"/>
    <mergeCell ref="F4:G4"/>
    <mergeCell ref="H4:H6"/>
    <mergeCell ref="F5:F6"/>
    <mergeCell ref="F588:G588"/>
    <mergeCell ref="G5:G6"/>
  </mergeCells>
  <printOptions horizontalCentered="1"/>
  <pageMargins left="0.3541666666666667" right="0.23611111111111113" top="0.9840277777777778" bottom="0.7083333333333334" header="0.5118055555555556" footer="0.3541666666666667"/>
  <pageSetup fitToHeight="15" fitToWidth="1" horizontalDpi="300" verticalDpi="300" orientation="landscape" paperSize="9" scale="94" r:id="rId1"/>
  <headerFooter alignWithMargins="0">
    <oddHeader>&amp;RZałącznik nr &amp;A
do Uchwały Rady Gminy XXXI/267/09
z dnia 26 listopada 2009r.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61"/>
  <sheetViews>
    <sheetView zoomScale="75" zoomScaleNormal="75" workbookViewId="0" topLeftCell="A1">
      <pane ySplit="7" topLeftCell="BM53" activePane="bottomLeft" state="frozen"/>
      <selection pane="topLeft" activeCell="K58" sqref="K58"/>
      <selection pane="bottomLeft" activeCell="A23" sqref="A23"/>
    </sheetView>
  </sheetViews>
  <sheetFormatPr defaultColWidth="9.00390625" defaultRowHeight="12.75"/>
  <cols>
    <col min="1" max="1" width="5.625" style="68" customWidth="1"/>
    <col min="2" max="2" width="6.875" style="68" customWidth="1"/>
    <col min="3" max="4" width="7.75390625" style="68" customWidth="1"/>
    <col min="5" max="5" width="22.375" style="68" customWidth="1"/>
    <col min="6" max="6" width="12.00390625" style="68" customWidth="1"/>
    <col min="7" max="7" width="12.375" style="68" customWidth="1"/>
    <col min="8" max="8" width="11.25390625" style="68" customWidth="1"/>
    <col min="9" max="9" width="10.125" style="68" customWidth="1"/>
    <col min="10" max="10" width="12.625" style="68" customWidth="1"/>
    <col min="11" max="11" width="14.375" style="68" customWidth="1"/>
    <col min="12" max="12" width="12.875" style="68" customWidth="1"/>
    <col min="13" max="13" width="9.625" style="68" customWidth="1"/>
    <col min="14" max="14" width="16.75390625" style="68" customWidth="1"/>
    <col min="15" max="16384" width="9.125" style="68" customWidth="1"/>
  </cols>
  <sheetData>
    <row r="1" spans="1:14" ht="24" customHeight="1">
      <c r="A1" s="472" t="s">
        <v>1074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</row>
    <row r="2" spans="1:14" ht="19.5" customHeight="1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1" t="s">
        <v>1075</v>
      </c>
    </row>
    <row r="3" spans="1:14" s="152" customFormat="1" ht="19.5" customHeight="1">
      <c r="A3" s="473" t="s">
        <v>1076</v>
      </c>
      <c r="B3" s="474" t="s">
        <v>1077</v>
      </c>
      <c r="C3" s="474" t="s">
        <v>1078</v>
      </c>
      <c r="D3" s="475" t="s">
        <v>1079</v>
      </c>
      <c r="E3" s="475"/>
      <c r="F3" s="475" t="s">
        <v>1080</v>
      </c>
      <c r="G3" s="475" t="s">
        <v>1081</v>
      </c>
      <c r="H3" s="475"/>
      <c r="I3" s="475"/>
      <c r="J3" s="475"/>
      <c r="K3" s="475"/>
      <c r="L3" s="475"/>
      <c r="M3" s="475"/>
      <c r="N3" s="476" t="s">
        <v>1082</v>
      </c>
    </row>
    <row r="4" spans="1:14" s="152" customFormat="1" ht="19.5" customHeight="1">
      <c r="A4" s="473"/>
      <c r="B4" s="474"/>
      <c r="C4" s="474"/>
      <c r="D4" s="475"/>
      <c r="E4" s="475"/>
      <c r="F4" s="475"/>
      <c r="G4" s="477" t="s">
        <v>1083</v>
      </c>
      <c r="H4" s="477" t="s">
        <v>1084</v>
      </c>
      <c r="I4" s="477"/>
      <c r="J4" s="477"/>
      <c r="K4" s="477"/>
      <c r="L4" s="477" t="s">
        <v>1085</v>
      </c>
      <c r="M4" s="477" t="s">
        <v>1086</v>
      </c>
      <c r="N4" s="476"/>
    </row>
    <row r="5" spans="1:14" s="152" customFormat="1" ht="29.25" customHeight="1">
      <c r="A5" s="473"/>
      <c r="B5" s="474"/>
      <c r="C5" s="474"/>
      <c r="D5" s="475"/>
      <c r="E5" s="475"/>
      <c r="F5" s="475"/>
      <c r="G5" s="477"/>
      <c r="H5" s="477" t="s">
        <v>1087</v>
      </c>
      <c r="I5" s="477" t="s">
        <v>1088</v>
      </c>
      <c r="J5" s="477" t="s">
        <v>1089</v>
      </c>
      <c r="K5" s="477" t="s">
        <v>1090</v>
      </c>
      <c r="L5" s="477"/>
      <c r="M5" s="477"/>
      <c r="N5" s="476"/>
    </row>
    <row r="6" spans="1:14" s="152" customFormat="1" ht="19.5" customHeight="1">
      <c r="A6" s="473"/>
      <c r="B6" s="474"/>
      <c r="C6" s="474"/>
      <c r="D6" s="475"/>
      <c r="E6" s="475"/>
      <c r="F6" s="475"/>
      <c r="G6" s="477"/>
      <c r="H6" s="477"/>
      <c r="I6" s="477"/>
      <c r="J6" s="477"/>
      <c r="K6" s="477"/>
      <c r="L6" s="477"/>
      <c r="M6" s="477"/>
      <c r="N6" s="476"/>
    </row>
    <row r="7" spans="1:14" s="152" customFormat="1" ht="19.5" customHeight="1">
      <c r="A7" s="473"/>
      <c r="B7" s="474"/>
      <c r="C7" s="474"/>
      <c r="D7" s="475"/>
      <c r="E7" s="475"/>
      <c r="F7" s="475"/>
      <c r="G7" s="477"/>
      <c r="H7" s="477"/>
      <c r="I7" s="477"/>
      <c r="J7" s="477"/>
      <c r="K7" s="477"/>
      <c r="L7" s="477"/>
      <c r="M7" s="477"/>
      <c r="N7" s="476"/>
    </row>
    <row r="8" spans="1:14" ht="13.5" customHeight="1">
      <c r="A8" s="155">
        <v>1</v>
      </c>
      <c r="B8" s="156">
        <v>2</v>
      </c>
      <c r="C8" s="156">
        <v>3</v>
      </c>
      <c r="D8" s="478">
        <v>4</v>
      </c>
      <c r="E8" s="478"/>
      <c r="F8" s="156">
        <v>5</v>
      </c>
      <c r="G8" s="156">
        <v>6</v>
      </c>
      <c r="H8" s="156">
        <v>7</v>
      </c>
      <c r="I8" s="156">
        <v>8</v>
      </c>
      <c r="J8" s="156">
        <v>9</v>
      </c>
      <c r="K8" s="156">
        <v>10</v>
      </c>
      <c r="L8" s="156">
        <v>11</v>
      </c>
      <c r="M8" s="156">
        <v>12</v>
      </c>
      <c r="N8" s="157">
        <v>13</v>
      </c>
    </row>
    <row r="9" spans="1:14" ht="48.75" customHeight="1">
      <c r="A9" s="158" t="s">
        <v>1091</v>
      </c>
      <c r="B9" s="17" t="s">
        <v>1092</v>
      </c>
      <c r="C9" s="17" t="s">
        <v>1093</v>
      </c>
      <c r="D9" s="479" t="s">
        <v>1094</v>
      </c>
      <c r="E9" s="479"/>
      <c r="F9" s="24">
        <v>5569977</v>
      </c>
      <c r="G9" s="24">
        <f aca="true" t="shared" si="0" ref="G9:G41">H9+I9+J9+K9</f>
        <v>62168</v>
      </c>
      <c r="H9" s="24">
        <v>34000</v>
      </c>
      <c r="I9" s="24"/>
      <c r="J9" s="159"/>
      <c r="K9" s="24">
        <v>28168</v>
      </c>
      <c r="L9" s="24">
        <v>5439651</v>
      </c>
      <c r="M9" s="24"/>
      <c r="N9" s="160" t="s">
        <v>697</v>
      </c>
    </row>
    <row r="10" spans="1:14" ht="47.25" customHeight="1">
      <c r="A10" s="158" t="s">
        <v>1096</v>
      </c>
      <c r="B10" s="17"/>
      <c r="C10" s="17" t="s">
        <v>1097</v>
      </c>
      <c r="D10" s="479" t="s">
        <v>1098</v>
      </c>
      <c r="E10" s="479"/>
      <c r="F10" s="24">
        <v>3124442</v>
      </c>
      <c r="G10" s="24">
        <f t="shared" si="0"/>
        <v>60350</v>
      </c>
      <c r="H10" s="24">
        <v>42350</v>
      </c>
      <c r="I10" s="24"/>
      <c r="J10" s="159"/>
      <c r="K10" s="24">
        <v>18000</v>
      </c>
      <c r="L10" s="24">
        <v>3017876</v>
      </c>
      <c r="M10" s="24"/>
      <c r="N10" s="160" t="s">
        <v>1095</v>
      </c>
    </row>
    <row r="11" spans="1:14" ht="63.75" customHeight="1">
      <c r="A11" s="158" t="s">
        <v>1099</v>
      </c>
      <c r="B11" s="17"/>
      <c r="C11" s="17" t="s">
        <v>1100</v>
      </c>
      <c r="D11" s="480" t="s">
        <v>698</v>
      </c>
      <c r="E11" s="479"/>
      <c r="F11" s="24">
        <v>550505</v>
      </c>
      <c r="G11" s="24">
        <f t="shared" si="0"/>
        <v>31750</v>
      </c>
      <c r="H11" s="24">
        <v>25000</v>
      </c>
      <c r="I11" s="24"/>
      <c r="J11" s="159"/>
      <c r="K11" s="24">
        <v>6750</v>
      </c>
      <c r="L11" s="24">
        <v>500155</v>
      </c>
      <c r="M11" s="24"/>
      <c r="N11" s="160" t="s">
        <v>1101</v>
      </c>
    </row>
    <row r="12" spans="1:14" ht="12.75" hidden="1">
      <c r="A12" s="158" t="s">
        <v>1102</v>
      </c>
      <c r="B12" s="17"/>
      <c r="C12" s="17"/>
      <c r="D12" s="451"/>
      <c r="E12" s="451"/>
      <c r="F12" s="24">
        <f>G12+L12+M12</f>
        <v>0</v>
      </c>
      <c r="G12" s="24">
        <f t="shared" si="0"/>
        <v>0</v>
      </c>
      <c r="H12" s="24"/>
      <c r="I12" s="24"/>
      <c r="J12" s="159"/>
      <c r="K12" s="24"/>
      <c r="L12" s="24"/>
      <c r="M12" s="24"/>
      <c r="N12" s="160"/>
    </row>
    <row r="13" spans="1:14" ht="30" customHeight="1">
      <c r="A13" s="433" t="s">
        <v>1102</v>
      </c>
      <c r="B13" s="17" t="s">
        <v>1104</v>
      </c>
      <c r="C13" s="17" t="s">
        <v>1105</v>
      </c>
      <c r="D13" s="479" t="s">
        <v>1106</v>
      </c>
      <c r="E13" s="479"/>
      <c r="F13" s="24">
        <v>290579</v>
      </c>
      <c r="G13" s="24">
        <f t="shared" si="0"/>
        <v>286919</v>
      </c>
      <c r="H13" s="24">
        <v>286919</v>
      </c>
      <c r="I13" s="24"/>
      <c r="J13" s="159"/>
      <c r="K13" s="24"/>
      <c r="L13" s="24"/>
      <c r="M13" s="24"/>
      <c r="N13" s="160" t="s">
        <v>1107</v>
      </c>
    </row>
    <row r="14" spans="1:14" ht="34.5" customHeight="1">
      <c r="A14" s="433" t="s">
        <v>1103</v>
      </c>
      <c r="B14" s="18"/>
      <c r="C14" s="17" t="s">
        <v>1109</v>
      </c>
      <c r="D14" s="479" t="s">
        <v>1110</v>
      </c>
      <c r="E14" s="479"/>
      <c r="F14" s="24">
        <v>196019</v>
      </c>
      <c r="G14" s="24">
        <f t="shared" si="0"/>
        <v>193579</v>
      </c>
      <c r="H14" s="24">
        <v>193579</v>
      </c>
      <c r="I14" s="24"/>
      <c r="J14" s="159"/>
      <c r="K14" s="24"/>
      <c r="L14" s="24"/>
      <c r="M14" s="24"/>
      <c r="N14" s="160" t="s">
        <v>1111</v>
      </c>
    </row>
    <row r="15" spans="1:14" ht="42" customHeight="1">
      <c r="A15" s="433" t="s">
        <v>1108</v>
      </c>
      <c r="B15" s="104"/>
      <c r="C15" s="17" t="s">
        <v>1113</v>
      </c>
      <c r="D15" s="479" t="s">
        <v>1114</v>
      </c>
      <c r="E15" s="479"/>
      <c r="F15" s="24">
        <v>6549101</v>
      </c>
      <c r="G15" s="24">
        <f t="shared" si="0"/>
        <v>231911</v>
      </c>
      <c r="H15" s="24">
        <v>231911</v>
      </c>
      <c r="I15" s="24"/>
      <c r="J15" s="159"/>
      <c r="K15" s="24"/>
      <c r="L15" s="24">
        <v>6303100</v>
      </c>
      <c r="M15" s="24"/>
      <c r="N15" s="160" t="s">
        <v>1115</v>
      </c>
    </row>
    <row r="16" spans="1:14" ht="34.5" customHeight="1">
      <c r="A16" s="433" t="s">
        <v>1112</v>
      </c>
      <c r="B16" s="104"/>
      <c r="C16" s="17" t="s">
        <v>1117</v>
      </c>
      <c r="D16" s="479" t="s">
        <v>1118</v>
      </c>
      <c r="E16" s="479"/>
      <c r="F16" s="24">
        <v>160994</v>
      </c>
      <c r="G16" s="24">
        <f t="shared" si="0"/>
        <v>153522</v>
      </c>
      <c r="H16" s="24">
        <v>80347</v>
      </c>
      <c r="I16" s="24"/>
      <c r="J16" s="159"/>
      <c r="K16" s="24">
        <v>73175</v>
      </c>
      <c r="L16" s="24"/>
      <c r="M16" s="24"/>
      <c r="N16" s="160" t="s">
        <v>834</v>
      </c>
    </row>
    <row r="17" spans="1:14" ht="37.5" customHeight="1">
      <c r="A17" s="433" t="s">
        <v>1116</v>
      </c>
      <c r="B17" s="104"/>
      <c r="C17" s="17" t="s">
        <v>1120</v>
      </c>
      <c r="D17" s="479" t="s">
        <v>1121</v>
      </c>
      <c r="E17" s="479"/>
      <c r="F17" s="24">
        <v>193239</v>
      </c>
      <c r="G17" s="24">
        <f t="shared" si="0"/>
        <v>185637</v>
      </c>
      <c r="H17" s="24">
        <v>95091</v>
      </c>
      <c r="I17" s="24"/>
      <c r="J17" s="159"/>
      <c r="K17" s="24">
        <v>90546</v>
      </c>
      <c r="L17" s="24"/>
      <c r="M17" s="24"/>
      <c r="N17" s="160" t="s">
        <v>834</v>
      </c>
    </row>
    <row r="18" spans="1:14" ht="33" customHeight="1">
      <c r="A18" s="433" t="s">
        <v>1119</v>
      </c>
      <c r="B18" s="104"/>
      <c r="C18" s="17" t="s">
        <v>1123</v>
      </c>
      <c r="D18" s="479" t="s">
        <v>1124</v>
      </c>
      <c r="E18" s="479"/>
      <c r="F18" s="24">
        <v>61245</v>
      </c>
      <c r="G18" s="24">
        <f t="shared" si="0"/>
        <v>53892</v>
      </c>
      <c r="H18" s="24">
        <v>27611</v>
      </c>
      <c r="I18" s="24"/>
      <c r="J18" s="159"/>
      <c r="K18" s="24">
        <v>26281</v>
      </c>
      <c r="L18" s="24"/>
      <c r="M18" s="24"/>
      <c r="N18" s="160" t="s">
        <v>834</v>
      </c>
    </row>
    <row r="19" spans="1:14" ht="27" customHeight="1">
      <c r="A19" s="433" t="s">
        <v>1122</v>
      </c>
      <c r="B19" s="104"/>
      <c r="C19" s="17" t="s">
        <v>1126</v>
      </c>
      <c r="D19" s="479" t="s">
        <v>1127</v>
      </c>
      <c r="E19" s="479"/>
      <c r="F19" s="24">
        <v>200896</v>
      </c>
      <c r="G19" s="24">
        <f t="shared" si="0"/>
        <v>193248</v>
      </c>
      <c r="H19" s="24">
        <v>98995</v>
      </c>
      <c r="I19" s="24"/>
      <c r="J19" s="159"/>
      <c r="K19" s="24">
        <v>94253</v>
      </c>
      <c r="L19" s="24"/>
      <c r="M19" s="24"/>
      <c r="N19" s="160" t="s">
        <v>834</v>
      </c>
    </row>
    <row r="20" spans="1:14" ht="37.5" customHeight="1">
      <c r="A20" s="433" t="s">
        <v>1125</v>
      </c>
      <c r="B20" s="104"/>
      <c r="C20" s="17" t="s">
        <v>1129</v>
      </c>
      <c r="D20" s="479" t="s">
        <v>1130</v>
      </c>
      <c r="E20" s="479"/>
      <c r="F20" s="24">
        <v>10970</v>
      </c>
      <c r="G20" s="24">
        <f t="shared" si="0"/>
        <v>3612</v>
      </c>
      <c r="H20" s="24">
        <v>3612</v>
      </c>
      <c r="I20" s="24"/>
      <c r="J20" s="159"/>
      <c r="K20" s="24"/>
      <c r="L20" s="24"/>
      <c r="M20" s="24"/>
      <c r="N20" s="160" t="s">
        <v>1131</v>
      </c>
    </row>
    <row r="21" spans="1:14" ht="36.75" customHeight="1">
      <c r="A21" s="433" t="s">
        <v>1128</v>
      </c>
      <c r="B21" s="104"/>
      <c r="C21" s="17" t="s">
        <v>1133</v>
      </c>
      <c r="D21" s="479" t="s">
        <v>1134</v>
      </c>
      <c r="E21" s="479"/>
      <c r="F21" s="24">
        <v>10970</v>
      </c>
      <c r="G21" s="24">
        <f t="shared" si="0"/>
        <v>3612</v>
      </c>
      <c r="H21" s="24">
        <v>3612</v>
      </c>
      <c r="I21" s="24"/>
      <c r="J21" s="159"/>
      <c r="K21" s="24"/>
      <c r="L21" s="24"/>
      <c r="M21" s="24"/>
      <c r="N21" s="160" t="s">
        <v>1135</v>
      </c>
    </row>
    <row r="22" spans="1:14" ht="40.5" customHeight="1">
      <c r="A22" s="433" t="s">
        <v>1132</v>
      </c>
      <c r="B22" s="104"/>
      <c r="C22" s="17" t="s">
        <v>1137</v>
      </c>
      <c r="D22" s="479" t="s">
        <v>1138</v>
      </c>
      <c r="E22" s="479"/>
      <c r="F22" s="24">
        <v>11138</v>
      </c>
      <c r="G22" s="24">
        <f t="shared" si="0"/>
        <v>3612</v>
      </c>
      <c r="H22" s="24">
        <v>3612</v>
      </c>
      <c r="I22" s="24"/>
      <c r="J22" s="159"/>
      <c r="K22" s="24"/>
      <c r="L22" s="24"/>
      <c r="M22" s="24"/>
      <c r="N22" s="160" t="s">
        <v>1139</v>
      </c>
    </row>
    <row r="23" spans="1:14" ht="33.75" customHeight="1">
      <c r="A23" s="433" t="s">
        <v>1136</v>
      </c>
      <c r="B23" s="104"/>
      <c r="C23" s="17" t="s">
        <v>1141</v>
      </c>
      <c r="D23" s="479" t="s">
        <v>1142</v>
      </c>
      <c r="E23" s="479"/>
      <c r="F23" s="24">
        <v>11146</v>
      </c>
      <c r="G23" s="24">
        <f t="shared" si="0"/>
        <v>3612</v>
      </c>
      <c r="H23" s="24">
        <v>3612</v>
      </c>
      <c r="I23" s="24"/>
      <c r="J23" s="159"/>
      <c r="K23" s="24"/>
      <c r="L23" s="24"/>
      <c r="M23" s="24"/>
      <c r="N23" s="160" t="s">
        <v>1143</v>
      </c>
    </row>
    <row r="24" spans="1:14" ht="41.25" customHeight="1">
      <c r="A24" s="433" t="s">
        <v>1140</v>
      </c>
      <c r="B24" s="104"/>
      <c r="C24" s="17" t="s">
        <v>1145</v>
      </c>
      <c r="D24" s="479" t="s">
        <v>1146</v>
      </c>
      <c r="E24" s="479"/>
      <c r="F24" s="24">
        <v>11012</v>
      </c>
      <c r="G24" s="24">
        <f t="shared" si="0"/>
        <v>3612</v>
      </c>
      <c r="H24" s="24">
        <v>3612</v>
      </c>
      <c r="I24" s="24"/>
      <c r="J24" s="159"/>
      <c r="K24" s="24"/>
      <c r="L24" s="24"/>
      <c r="M24" s="24"/>
      <c r="N24" s="160" t="s">
        <v>1147</v>
      </c>
    </row>
    <row r="25" spans="1:14" ht="41.25" customHeight="1">
      <c r="A25" s="433" t="s">
        <v>1144</v>
      </c>
      <c r="B25" s="104"/>
      <c r="C25" s="17" t="s">
        <v>1149</v>
      </c>
      <c r="D25" s="479" t="s">
        <v>1150</v>
      </c>
      <c r="E25" s="479"/>
      <c r="F25" s="24">
        <v>15675</v>
      </c>
      <c r="G25" s="24">
        <f t="shared" si="0"/>
        <v>4375</v>
      </c>
      <c r="H25" s="24">
        <v>4375</v>
      </c>
      <c r="I25" s="24"/>
      <c r="J25" s="159"/>
      <c r="K25" s="24"/>
      <c r="L25" s="24"/>
      <c r="M25" s="24"/>
      <c r="N25" s="160" t="s">
        <v>1151</v>
      </c>
    </row>
    <row r="26" spans="1:14" ht="30" customHeight="1">
      <c r="A26" s="433" t="s">
        <v>1148</v>
      </c>
      <c r="B26" s="104"/>
      <c r="C26" s="17" t="s">
        <v>1153</v>
      </c>
      <c r="D26" s="479" t="s">
        <v>1154</v>
      </c>
      <c r="E26" s="479"/>
      <c r="F26" s="24">
        <v>18975</v>
      </c>
      <c r="G26" s="24">
        <f t="shared" si="0"/>
        <v>4375</v>
      </c>
      <c r="H26" s="24">
        <v>4375</v>
      </c>
      <c r="I26" s="24"/>
      <c r="J26" s="159"/>
      <c r="K26" s="24"/>
      <c r="L26" s="24"/>
      <c r="M26" s="24"/>
      <c r="N26" s="160" t="s">
        <v>1155</v>
      </c>
    </row>
    <row r="27" spans="1:14" ht="30.75" customHeight="1">
      <c r="A27" s="433" t="s">
        <v>1152</v>
      </c>
      <c r="B27" s="104"/>
      <c r="C27" s="17" t="s">
        <v>1157</v>
      </c>
      <c r="D27" s="479" t="s">
        <v>1158</v>
      </c>
      <c r="E27" s="479"/>
      <c r="F27" s="24">
        <v>20375</v>
      </c>
      <c r="G27" s="24">
        <f t="shared" si="0"/>
        <v>4375</v>
      </c>
      <c r="H27" s="24">
        <v>4375</v>
      </c>
      <c r="I27" s="24"/>
      <c r="J27" s="159"/>
      <c r="K27" s="24"/>
      <c r="L27" s="24"/>
      <c r="M27" s="24"/>
      <c r="N27" s="160" t="s">
        <v>1159</v>
      </c>
    </row>
    <row r="28" spans="1:14" ht="28.5" customHeight="1">
      <c r="A28" s="433" t="s">
        <v>1156</v>
      </c>
      <c r="B28" s="104"/>
      <c r="C28" s="17" t="s">
        <v>1161</v>
      </c>
      <c r="D28" s="479" t="s">
        <v>1162</v>
      </c>
      <c r="E28" s="479"/>
      <c r="F28" s="24">
        <v>14175</v>
      </c>
      <c r="G28" s="24">
        <f t="shared" si="0"/>
        <v>4375</v>
      </c>
      <c r="H28" s="24">
        <v>4375</v>
      </c>
      <c r="I28" s="24"/>
      <c r="J28" s="159"/>
      <c r="K28" s="24"/>
      <c r="L28" s="24"/>
      <c r="M28" s="24"/>
      <c r="N28" s="160" t="s">
        <v>1163</v>
      </c>
    </row>
    <row r="29" spans="1:14" ht="52.5" customHeight="1">
      <c r="A29" s="433" t="s">
        <v>1160</v>
      </c>
      <c r="B29" s="104"/>
      <c r="C29" s="17" t="s">
        <v>1165</v>
      </c>
      <c r="D29" s="480" t="s">
        <v>1004</v>
      </c>
      <c r="E29" s="479"/>
      <c r="F29" s="24">
        <v>6128595</v>
      </c>
      <c r="G29" s="24">
        <f t="shared" si="0"/>
        <v>31529</v>
      </c>
      <c r="H29" s="24">
        <v>20000</v>
      </c>
      <c r="I29" s="24"/>
      <c r="J29" s="159"/>
      <c r="K29" s="24">
        <v>11529</v>
      </c>
      <c r="L29" s="24">
        <v>6007169</v>
      </c>
      <c r="M29" s="24"/>
      <c r="N29" s="162" t="s">
        <v>496</v>
      </c>
    </row>
    <row r="30" spans="1:14" ht="42" customHeight="1" hidden="1">
      <c r="A30" s="433" t="s">
        <v>1164</v>
      </c>
      <c r="B30" s="104"/>
      <c r="C30" s="17"/>
      <c r="D30" s="479"/>
      <c r="E30" s="479"/>
      <c r="F30" s="24"/>
      <c r="G30" s="24"/>
      <c r="H30" s="24"/>
      <c r="I30" s="24"/>
      <c r="J30" s="159"/>
      <c r="K30" s="24"/>
      <c r="L30" s="24"/>
      <c r="M30" s="24"/>
      <c r="N30" s="160" t="s">
        <v>1167</v>
      </c>
    </row>
    <row r="31" spans="1:14" ht="42" customHeight="1">
      <c r="A31" s="433">
        <v>21</v>
      </c>
      <c r="B31" s="104"/>
      <c r="C31" s="17" t="s">
        <v>1105</v>
      </c>
      <c r="D31" s="480" t="s">
        <v>910</v>
      </c>
      <c r="E31" s="479"/>
      <c r="F31" s="24">
        <v>21632</v>
      </c>
      <c r="G31" s="24">
        <f t="shared" si="0"/>
        <v>6300</v>
      </c>
      <c r="H31" s="24">
        <v>6300</v>
      </c>
      <c r="I31" s="24"/>
      <c r="J31" s="159"/>
      <c r="K31" s="24"/>
      <c r="L31" s="24"/>
      <c r="M31" s="24"/>
      <c r="N31" s="160" t="s">
        <v>1107</v>
      </c>
    </row>
    <row r="32" spans="1:14" ht="35.25" customHeight="1">
      <c r="A32" s="433">
        <v>22</v>
      </c>
      <c r="B32" s="104"/>
      <c r="C32" s="17" t="s">
        <v>1168</v>
      </c>
      <c r="D32" s="479" t="s">
        <v>1169</v>
      </c>
      <c r="E32" s="479"/>
      <c r="F32" s="24">
        <v>2975695</v>
      </c>
      <c r="G32" s="24">
        <f t="shared" si="0"/>
        <v>42999</v>
      </c>
      <c r="H32" s="24">
        <v>31470</v>
      </c>
      <c r="I32" s="24"/>
      <c r="J32" s="159"/>
      <c r="K32" s="24">
        <v>11529</v>
      </c>
      <c r="L32" s="24">
        <v>2932696</v>
      </c>
      <c r="M32" s="24"/>
      <c r="N32" s="160" t="s">
        <v>1170</v>
      </c>
    </row>
    <row r="33" spans="1:14" ht="40.5" customHeight="1">
      <c r="A33" s="433">
        <v>23</v>
      </c>
      <c r="B33" s="104"/>
      <c r="C33" s="17" t="s">
        <v>1171</v>
      </c>
      <c r="D33" s="480" t="s">
        <v>1172</v>
      </c>
      <c r="E33" s="479"/>
      <c r="F33" s="24">
        <v>1482229</v>
      </c>
      <c r="G33" s="24">
        <f t="shared" si="0"/>
        <v>31470</v>
      </c>
      <c r="H33" s="24">
        <v>31470</v>
      </c>
      <c r="I33" s="24"/>
      <c r="J33" s="159"/>
      <c r="K33" s="24"/>
      <c r="L33" s="24">
        <v>1450759</v>
      </c>
      <c r="M33" s="24"/>
      <c r="N33" s="160" t="s">
        <v>1173</v>
      </c>
    </row>
    <row r="34" spans="1:14" ht="32.25" customHeight="1">
      <c r="A34" s="433">
        <v>24</v>
      </c>
      <c r="B34" s="104"/>
      <c r="C34" s="17" t="s">
        <v>1174</v>
      </c>
      <c r="D34" s="479" t="s">
        <v>1175</v>
      </c>
      <c r="E34" s="479"/>
      <c r="F34" s="24">
        <v>1355890</v>
      </c>
      <c r="G34" s="24">
        <f t="shared" si="0"/>
        <v>31470</v>
      </c>
      <c r="H34" s="24">
        <v>31470</v>
      </c>
      <c r="I34" s="24"/>
      <c r="J34" s="159"/>
      <c r="K34" s="24"/>
      <c r="L34" s="24">
        <v>1300000</v>
      </c>
      <c r="M34" s="24"/>
      <c r="N34" s="160" t="s">
        <v>1176</v>
      </c>
    </row>
    <row r="35" spans="1:14" ht="41.25" customHeight="1" hidden="1">
      <c r="A35" s="433" t="s">
        <v>1177</v>
      </c>
      <c r="B35" s="104"/>
      <c r="C35" s="17"/>
      <c r="D35" s="452"/>
      <c r="E35" s="453"/>
      <c r="F35" s="24"/>
      <c r="G35" s="24"/>
      <c r="H35" s="24"/>
      <c r="I35" s="24"/>
      <c r="J35" s="159"/>
      <c r="K35" s="24"/>
      <c r="L35" s="24"/>
      <c r="M35" s="24"/>
      <c r="N35" s="160" t="s">
        <v>1107</v>
      </c>
    </row>
    <row r="36" spans="1:14" ht="83.25" customHeight="1">
      <c r="A36" s="158">
        <v>25</v>
      </c>
      <c r="B36" s="104"/>
      <c r="C36" s="17" t="s">
        <v>1178</v>
      </c>
      <c r="D36" s="480" t="s">
        <v>1003</v>
      </c>
      <c r="E36" s="479"/>
      <c r="F36" s="24">
        <f>G36+L36</f>
        <v>7046149</v>
      </c>
      <c r="G36" s="24">
        <f t="shared" si="0"/>
        <v>166997</v>
      </c>
      <c r="H36" s="24">
        <v>166997</v>
      </c>
      <c r="I36" s="24"/>
      <c r="J36" s="159"/>
      <c r="K36" s="24"/>
      <c r="L36" s="24">
        <v>6879152</v>
      </c>
      <c r="M36" s="24"/>
      <c r="N36" s="162" t="s">
        <v>1166</v>
      </c>
    </row>
    <row r="37" spans="1:14" ht="31.5" customHeight="1" hidden="1">
      <c r="A37" s="158" t="s">
        <v>1180</v>
      </c>
      <c r="B37" s="50"/>
      <c r="C37" s="50"/>
      <c r="D37" s="479"/>
      <c r="E37" s="479"/>
      <c r="F37" s="24"/>
      <c r="G37" s="24"/>
      <c r="H37" s="24"/>
      <c r="I37" s="24"/>
      <c r="J37" s="159"/>
      <c r="K37" s="24"/>
      <c r="L37" s="24"/>
      <c r="M37" s="24"/>
      <c r="N37" s="160" t="s">
        <v>1179</v>
      </c>
    </row>
    <row r="38" spans="1:14" ht="51.75" customHeight="1" hidden="1">
      <c r="A38" s="158" t="s">
        <v>1182</v>
      </c>
      <c r="B38" s="50"/>
      <c r="C38" s="50"/>
      <c r="D38" s="479"/>
      <c r="E38" s="479"/>
      <c r="F38" s="24"/>
      <c r="G38" s="24"/>
      <c r="H38" s="163"/>
      <c r="I38" s="163"/>
      <c r="J38" s="164"/>
      <c r="K38" s="163"/>
      <c r="L38" s="24"/>
      <c r="M38" s="24"/>
      <c r="N38" s="160" t="s">
        <v>700</v>
      </c>
    </row>
    <row r="39" spans="1:14" ht="56.25" customHeight="1">
      <c r="A39" s="433">
        <v>26</v>
      </c>
      <c r="B39" s="50">
        <v>750</v>
      </c>
      <c r="C39" s="50">
        <v>75023</v>
      </c>
      <c r="D39" s="452" t="s">
        <v>699</v>
      </c>
      <c r="E39" s="453"/>
      <c r="F39" s="24">
        <v>1294503</v>
      </c>
      <c r="G39" s="24">
        <f>H39+I39+J39+K39</f>
        <v>30000</v>
      </c>
      <c r="H39" s="24">
        <v>30000</v>
      </c>
      <c r="I39" s="163"/>
      <c r="J39" s="164"/>
      <c r="K39" s="163"/>
      <c r="L39" s="24">
        <v>1259842</v>
      </c>
      <c r="M39" s="24"/>
      <c r="N39" s="160" t="s">
        <v>1181</v>
      </c>
    </row>
    <row r="40" spans="1:14" ht="59.25" customHeight="1" hidden="1">
      <c r="A40" s="433" t="s">
        <v>1186</v>
      </c>
      <c r="B40" s="50"/>
      <c r="C40" s="50"/>
      <c r="D40" s="480"/>
      <c r="E40" s="479"/>
      <c r="F40" s="24"/>
      <c r="G40" s="24"/>
      <c r="H40" s="24"/>
      <c r="I40" s="163"/>
      <c r="J40" s="164"/>
      <c r="K40" s="163"/>
      <c r="L40" s="24"/>
      <c r="M40" s="24"/>
      <c r="N40" s="160" t="s">
        <v>1183</v>
      </c>
    </row>
    <row r="41" spans="1:14" ht="48" customHeight="1">
      <c r="A41" s="433">
        <v>27</v>
      </c>
      <c r="B41" s="50">
        <v>754</v>
      </c>
      <c r="C41" s="50">
        <v>75412</v>
      </c>
      <c r="D41" s="479" t="s">
        <v>1184</v>
      </c>
      <c r="E41" s="479"/>
      <c r="F41" s="24">
        <v>765644</v>
      </c>
      <c r="G41" s="24">
        <f t="shared" si="0"/>
        <v>5000</v>
      </c>
      <c r="H41" s="24">
        <v>5000</v>
      </c>
      <c r="I41" s="24"/>
      <c r="J41" s="159"/>
      <c r="K41" s="24"/>
      <c r="L41" s="24">
        <v>760644</v>
      </c>
      <c r="M41" s="24"/>
      <c r="N41" s="160" t="s">
        <v>1185</v>
      </c>
    </row>
    <row r="42" spans="1:14" ht="12.75" customHeight="1" hidden="1">
      <c r="A42" s="158" t="s">
        <v>1188</v>
      </c>
      <c r="B42" s="50"/>
      <c r="C42" s="50"/>
      <c r="D42" s="479"/>
      <c r="E42" s="479"/>
      <c r="F42" s="24"/>
      <c r="G42" s="24"/>
      <c r="H42" s="24"/>
      <c r="I42" s="24"/>
      <c r="J42" s="159"/>
      <c r="K42" s="24"/>
      <c r="L42" s="24"/>
      <c r="M42" s="24"/>
      <c r="N42" s="160" t="s">
        <v>1187</v>
      </c>
    </row>
    <row r="43" spans="1:14" ht="49.5" customHeight="1">
      <c r="A43" s="433">
        <v>28</v>
      </c>
      <c r="B43" s="50">
        <v>851</v>
      </c>
      <c r="C43" s="50">
        <v>85121</v>
      </c>
      <c r="D43" s="480" t="s">
        <v>144</v>
      </c>
      <c r="E43" s="479"/>
      <c r="F43" s="24">
        <f>G43+L43+22402</f>
        <v>349728</v>
      </c>
      <c r="G43" s="24">
        <f>I43+J43+H43</f>
        <v>9155</v>
      </c>
      <c r="H43" s="24">
        <v>9155</v>
      </c>
      <c r="I43" s="24"/>
      <c r="J43" s="159"/>
      <c r="K43" s="24"/>
      <c r="L43" s="24">
        <v>318171</v>
      </c>
      <c r="M43" s="24"/>
      <c r="N43" s="160" t="s">
        <v>719</v>
      </c>
    </row>
    <row r="44" spans="1:14" ht="59.25" customHeight="1">
      <c r="A44" s="158">
        <v>29</v>
      </c>
      <c r="B44" s="50"/>
      <c r="C44" s="50">
        <v>85121</v>
      </c>
      <c r="D44" s="480" t="s">
        <v>718</v>
      </c>
      <c r="E44" s="479"/>
      <c r="F44" s="24">
        <v>56852.32</v>
      </c>
      <c r="G44" s="24">
        <f>I44+J44+H44</f>
        <v>31250</v>
      </c>
      <c r="H44" s="24">
        <v>11250</v>
      </c>
      <c r="I44" s="24"/>
      <c r="J44" s="159">
        <v>20000</v>
      </c>
      <c r="K44" s="24"/>
      <c r="L44" s="24"/>
      <c r="M44" s="24"/>
      <c r="N44" s="160" t="s">
        <v>1189</v>
      </c>
    </row>
    <row r="45" spans="1:14" ht="45" customHeight="1">
      <c r="A45" s="158">
        <v>30</v>
      </c>
      <c r="B45" s="50">
        <v>900</v>
      </c>
      <c r="C45" s="50">
        <v>90003</v>
      </c>
      <c r="D45" s="452" t="s">
        <v>1028</v>
      </c>
      <c r="E45" s="455"/>
      <c r="F45" s="24">
        <f>G45+L45+M45</f>
        <v>419800</v>
      </c>
      <c r="G45" s="24">
        <f>H45+I45+J45+K45</f>
        <v>5000</v>
      </c>
      <c r="H45" s="24">
        <v>5000</v>
      </c>
      <c r="I45" s="24"/>
      <c r="J45" s="159"/>
      <c r="K45" s="24"/>
      <c r="L45" s="24">
        <v>414800</v>
      </c>
      <c r="M45" s="24"/>
      <c r="N45" s="160" t="s">
        <v>1101</v>
      </c>
    </row>
    <row r="46" spans="1:14" ht="43.5" customHeight="1" hidden="1">
      <c r="A46" s="433" t="s">
        <v>1027</v>
      </c>
      <c r="B46" s="50"/>
      <c r="C46" s="50"/>
      <c r="D46" s="480"/>
      <c r="E46" s="479"/>
      <c r="F46" s="24"/>
      <c r="G46" s="24"/>
      <c r="H46" s="24"/>
      <c r="I46" s="24"/>
      <c r="J46" s="159"/>
      <c r="K46" s="24"/>
      <c r="L46" s="24"/>
      <c r="M46" s="24"/>
      <c r="N46" s="160" t="s">
        <v>1107</v>
      </c>
    </row>
    <row r="47" spans="1:14" ht="43.5" customHeight="1" hidden="1">
      <c r="A47" s="158"/>
      <c r="B47" s="50">
        <v>921</v>
      </c>
      <c r="C47" s="50"/>
      <c r="D47" s="454"/>
      <c r="E47" s="453"/>
      <c r="F47" s="24"/>
      <c r="G47" s="24"/>
      <c r="H47" s="24"/>
      <c r="I47" s="24"/>
      <c r="J47" s="159"/>
      <c r="K47" s="24"/>
      <c r="L47" s="24"/>
      <c r="M47" s="24"/>
      <c r="N47" s="160" t="s">
        <v>1190</v>
      </c>
    </row>
    <row r="48" spans="1:14" ht="12.75" customHeight="1" hidden="1">
      <c r="A48" s="158"/>
      <c r="B48" s="50">
        <v>921</v>
      </c>
      <c r="C48" s="104"/>
      <c r="D48" s="161"/>
      <c r="E48" s="161"/>
      <c r="F48" s="24"/>
      <c r="G48" s="24"/>
      <c r="H48" s="24"/>
      <c r="I48" s="24"/>
      <c r="J48" s="159"/>
      <c r="K48" s="24"/>
      <c r="L48" s="24"/>
      <c r="M48" s="24"/>
      <c r="N48" s="160" t="s">
        <v>1190</v>
      </c>
    </row>
    <row r="49" spans="1:14" ht="12.75" customHeight="1" hidden="1">
      <c r="A49" s="158"/>
      <c r="B49" s="50">
        <v>921</v>
      </c>
      <c r="C49" s="104"/>
      <c r="D49" s="161"/>
      <c r="E49" s="161"/>
      <c r="F49" s="24"/>
      <c r="G49" s="24"/>
      <c r="H49" s="24"/>
      <c r="I49" s="24"/>
      <c r="J49" s="159"/>
      <c r="K49" s="24"/>
      <c r="L49" s="24"/>
      <c r="M49" s="24"/>
      <c r="N49" s="160" t="s">
        <v>1190</v>
      </c>
    </row>
    <row r="50" spans="1:14" ht="12.75" customHeight="1" hidden="1">
      <c r="A50" s="158"/>
      <c r="B50" s="50">
        <v>921</v>
      </c>
      <c r="C50" s="104"/>
      <c r="D50" s="161"/>
      <c r="E50" s="161"/>
      <c r="F50" s="24"/>
      <c r="G50" s="24"/>
      <c r="H50" s="24"/>
      <c r="I50" s="24"/>
      <c r="J50" s="159"/>
      <c r="K50" s="24"/>
      <c r="L50" s="24"/>
      <c r="M50" s="24"/>
      <c r="N50" s="160" t="s">
        <v>1190</v>
      </c>
    </row>
    <row r="51" spans="1:14" ht="12.75" customHeight="1" hidden="1">
      <c r="A51" s="158"/>
      <c r="B51" s="50">
        <v>921</v>
      </c>
      <c r="C51" s="104"/>
      <c r="D51" s="161"/>
      <c r="E51" s="161"/>
      <c r="F51" s="24"/>
      <c r="G51" s="24"/>
      <c r="H51" s="24"/>
      <c r="I51" s="24"/>
      <c r="J51" s="159"/>
      <c r="K51" s="24"/>
      <c r="L51" s="24"/>
      <c r="M51" s="24"/>
      <c r="N51" s="160" t="s">
        <v>1190</v>
      </c>
    </row>
    <row r="52" spans="1:14" ht="12.75" customHeight="1" hidden="1">
      <c r="A52" s="158"/>
      <c r="B52" s="50">
        <v>921</v>
      </c>
      <c r="C52" s="104"/>
      <c r="D52" s="479"/>
      <c r="E52" s="479"/>
      <c r="F52" s="24"/>
      <c r="G52" s="24"/>
      <c r="H52" s="24"/>
      <c r="I52" s="24"/>
      <c r="J52" s="159"/>
      <c r="K52" s="24"/>
      <c r="L52" s="24"/>
      <c r="M52" s="24"/>
      <c r="N52" s="160" t="s">
        <v>1190</v>
      </c>
    </row>
    <row r="53" spans="1:14" ht="53.25" customHeight="1">
      <c r="A53" s="442">
        <v>31</v>
      </c>
      <c r="B53" s="441">
        <v>921</v>
      </c>
      <c r="C53" s="441">
        <v>92109</v>
      </c>
      <c r="D53" s="452" t="s">
        <v>701</v>
      </c>
      <c r="E53" s="453"/>
      <c r="F53" s="423">
        <v>748305</v>
      </c>
      <c r="G53" s="423">
        <f>H53+I53+J53+K53</f>
        <v>32000</v>
      </c>
      <c r="H53" s="423">
        <v>32000</v>
      </c>
      <c r="I53" s="423"/>
      <c r="J53" s="424"/>
      <c r="K53" s="423"/>
      <c r="L53" s="423">
        <v>716305</v>
      </c>
      <c r="M53" s="423"/>
      <c r="N53" s="160" t="s">
        <v>1190</v>
      </c>
    </row>
    <row r="54" spans="1:14" s="147" customFormat="1" ht="31.5" customHeight="1">
      <c r="A54" s="456" t="s">
        <v>1191</v>
      </c>
      <c r="B54" s="456"/>
      <c r="C54" s="456"/>
      <c r="D54" s="456"/>
      <c r="E54" s="456"/>
      <c r="F54" s="165">
        <f>SUM(F9:F53)</f>
        <v>39666455.32</v>
      </c>
      <c r="G54" s="165">
        <f aca="true" t="shared" si="1" ref="G54:L54">SUM(G9:G53)</f>
        <v>1911706</v>
      </c>
      <c r="H54" s="165">
        <f t="shared" si="1"/>
        <v>1531475</v>
      </c>
      <c r="I54" s="165">
        <f t="shared" si="1"/>
        <v>0</v>
      </c>
      <c r="J54" s="165">
        <f t="shared" si="1"/>
        <v>20000</v>
      </c>
      <c r="K54" s="165">
        <f t="shared" si="1"/>
        <v>360231</v>
      </c>
      <c r="L54" s="165">
        <f t="shared" si="1"/>
        <v>37300320</v>
      </c>
      <c r="M54" s="165">
        <f>M9+M11+M12+M13</f>
        <v>0</v>
      </c>
      <c r="N54" s="166" t="s">
        <v>1192</v>
      </c>
    </row>
    <row r="56" spans="1:14" ht="12.75">
      <c r="A56" s="68" t="s">
        <v>1193</v>
      </c>
      <c r="L56" s="469" t="s">
        <v>1194</v>
      </c>
      <c r="M56" s="469"/>
      <c r="N56" s="469"/>
    </row>
    <row r="57" ht="12.75">
      <c r="A57" s="68" t="s">
        <v>1195</v>
      </c>
    </row>
    <row r="58" spans="1:14" ht="12.75">
      <c r="A58" s="68" t="s">
        <v>1196</v>
      </c>
      <c r="L58" s="469" t="s">
        <v>1197</v>
      </c>
      <c r="M58" s="469"/>
      <c r="N58" s="469"/>
    </row>
    <row r="59" ht="12.75">
      <c r="A59" s="68" t="s">
        <v>1198</v>
      </c>
    </row>
    <row r="61" ht="12.75">
      <c r="A61" s="167" t="s">
        <v>1199</v>
      </c>
    </row>
  </sheetData>
  <mergeCells count="61">
    <mergeCell ref="D52:E52"/>
    <mergeCell ref="A54:E54"/>
    <mergeCell ref="L56:N56"/>
    <mergeCell ref="L58:N58"/>
    <mergeCell ref="D53:E53"/>
    <mergeCell ref="D43:E43"/>
    <mergeCell ref="D44:E44"/>
    <mergeCell ref="D46:E46"/>
    <mergeCell ref="D47:E47"/>
    <mergeCell ref="D45:E45"/>
    <mergeCell ref="D38:E38"/>
    <mergeCell ref="D40:E40"/>
    <mergeCell ref="D41:E41"/>
    <mergeCell ref="D42:E42"/>
    <mergeCell ref="D39:E39"/>
    <mergeCell ref="D33:E33"/>
    <mergeCell ref="D34:E34"/>
    <mergeCell ref="D36:E36"/>
    <mergeCell ref="D37:E37"/>
    <mergeCell ref="D35:E35"/>
    <mergeCell ref="D28:E28"/>
    <mergeCell ref="D29:E29"/>
    <mergeCell ref="D30:E30"/>
    <mergeCell ref="D32:E32"/>
    <mergeCell ref="D31:E31"/>
    <mergeCell ref="D24:E24"/>
    <mergeCell ref="D25:E25"/>
    <mergeCell ref="D26:E26"/>
    <mergeCell ref="D27:E27"/>
    <mergeCell ref="D20:E20"/>
    <mergeCell ref="D21:E21"/>
    <mergeCell ref="D22:E22"/>
    <mergeCell ref="D23:E23"/>
    <mergeCell ref="D16:E16"/>
    <mergeCell ref="D17:E17"/>
    <mergeCell ref="D18:E18"/>
    <mergeCell ref="D19:E19"/>
    <mergeCell ref="D12:E12"/>
    <mergeCell ref="D13:E13"/>
    <mergeCell ref="D14:E14"/>
    <mergeCell ref="D15:E15"/>
    <mergeCell ref="D8:E8"/>
    <mergeCell ref="D9:E9"/>
    <mergeCell ref="D10:E10"/>
    <mergeCell ref="D11:E11"/>
    <mergeCell ref="L4:L7"/>
    <mergeCell ref="M4:M7"/>
    <mergeCell ref="H5:H7"/>
    <mergeCell ref="I5:I7"/>
    <mergeCell ref="J5:J7"/>
    <mergeCell ref="K5:K7"/>
    <mergeCell ref="A1:N1"/>
    <mergeCell ref="A3:A7"/>
    <mergeCell ref="B3:B7"/>
    <mergeCell ref="C3:C7"/>
    <mergeCell ref="D3:E7"/>
    <mergeCell ref="F3:F7"/>
    <mergeCell ref="G3:M3"/>
    <mergeCell ref="N3:N7"/>
    <mergeCell ref="G4:G7"/>
    <mergeCell ref="H4:K4"/>
  </mergeCells>
  <printOptions horizontalCentered="1"/>
  <pageMargins left="0.20972222222222223" right="0.25972222222222224" top="0.8270833333333334" bottom="0.6298611111111111" header="0.3541666666666667" footer="0.39375"/>
  <pageSetup fitToHeight="0" horizontalDpi="300" verticalDpi="300" orientation="landscape" paperSize="9" scale="74" r:id="rId1"/>
  <headerFooter alignWithMargins="0">
    <oddHeader>&amp;R&amp;9Załącznik nr &amp;A
 do Uchwały Rady Gminy Nr XXXI/267/09 
z dnia  26 listopada 2009 2009r.</oddHeader>
    <oddFooter>&amp;CStrona &amp;P z &amp;N</oddFooter>
  </headerFooter>
  <rowBreaks count="2" manualBreakCount="2">
    <brk id="21" max="13" man="1"/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zoomScale="75" zoomScaleNormal="75" workbookViewId="0" topLeftCell="A1">
      <pane ySplit="7" topLeftCell="BM9" activePane="bottomLeft" state="frozen"/>
      <selection pane="topLeft" activeCell="J25" sqref="J25"/>
      <selection pane="bottomLeft" activeCell="I35" sqref="I35"/>
    </sheetView>
  </sheetViews>
  <sheetFormatPr defaultColWidth="9.00390625" defaultRowHeight="12.75"/>
  <cols>
    <col min="1" max="1" width="5.625" style="68" customWidth="1"/>
    <col min="2" max="2" width="6.875" style="68" customWidth="1"/>
    <col min="3" max="3" width="7.75390625" style="68" customWidth="1"/>
    <col min="4" max="4" width="13.625" style="68" customWidth="1"/>
    <col min="5" max="5" width="27.25390625" style="68" customWidth="1"/>
    <col min="6" max="6" width="0" style="68" hidden="1" customWidth="1"/>
    <col min="7" max="7" width="14.875" style="68" customWidth="1"/>
    <col min="8" max="8" width="12.625" style="68" customWidth="1"/>
    <col min="9" max="9" width="10.125" style="68" customWidth="1"/>
    <col min="10" max="10" width="13.125" style="68" customWidth="1"/>
    <col min="11" max="11" width="14.375" style="68" customWidth="1"/>
    <col min="12" max="12" width="26.00390625" style="68" customWidth="1"/>
    <col min="13" max="16384" width="9.125" style="68" customWidth="1"/>
  </cols>
  <sheetData>
    <row r="1" spans="1:12" ht="18">
      <c r="A1" s="472" t="s">
        <v>1200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</row>
    <row r="2" spans="1:12" ht="10.5" customHeight="1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1" t="s">
        <v>1201</v>
      </c>
    </row>
    <row r="3" spans="1:12" s="152" customFormat="1" ht="19.5" customHeight="1">
      <c r="A3" s="473" t="s">
        <v>1202</v>
      </c>
      <c r="B3" s="474" t="s">
        <v>1203</v>
      </c>
      <c r="C3" s="474" t="s">
        <v>1204</v>
      </c>
      <c r="D3" s="475" t="s">
        <v>1205</v>
      </c>
      <c r="E3" s="475"/>
      <c r="F3" s="457"/>
      <c r="G3" s="475" t="s">
        <v>1206</v>
      </c>
      <c r="H3" s="475"/>
      <c r="I3" s="475"/>
      <c r="J3" s="475"/>
      <c r="K3" s="475"/>
      <c r="L3" s="476" t="s">
        <v>1207</v>
      </c>
    </row>
    <row r="4" spans="1:12" s="152" customFormat="1" ht="19.5" customHeight="1">
      <c r="A4" s="473"/>
      <c r="B4" s="474"/>
      <c r="C4" s="474"/>
      <c r="D4" s="475"/>
      <c r="E4" s="475"/>
      <c r="F4" s="457"/>
      <c r="G4" s="477" t="s">
        <v>1208</v>
      </c>
      <c r="H4" s="477" t="s">
        <v>1209</v>
      </c>
      <c r="I4" s="477"/>
      <c r="J4" s="477"/>
      <c r="K4" s="477"/>
      <c r="L4" s="476"/>
    </row>
    <row r="5" spans="1:12" s="152" customFormat="1" ht="29.25" customHeight="1">
      <c r="A5" s="473"/>
      <c r="B5" s="474"/>
      <c r="C5" s="474"/>
      <c r="D5" s="475"/>
      <c r="E5" s="475"/>
      <c r="F5" s="457"/>
      <c r="G5" s="477"/>
      <c r="H5" s="477" t="s">
        <v>1210</v>
      </c>
      <c r="I5" s="477" t="s">
        <v>1211</v>
      </c>
      <c r="J5" s="477" t="s">
        <v>1212</v>
      </c>
      <c r="K5" s="477" t="s">
        <v>1213</v>
      </c>
      <c r="L5" s="476"/>
    </row>
    <row r="6" spans="1:12" s="152" customFormat="1" ht="19.5" customHeight="1">
      <c r="A6" s="473"/>
      <c r="B6" s="474"/>
      <c r="C6" s="474"/>
      <c r="D6" s="475"/>
      <c r="E6" s="475"/>
      <c r="F6" s="457"/>
      <c r="G6" s="477"/>
      <c r="H6" s="477"/>
      <c r="I6" s="477"/>
      <c r="J6" s="477"/>
      <c r="K6" s="477"/>
      <c r="L6" s="476"/>
    </row>
    <row r="7" spans="1:12" s="152" customFormat="1" ht="10.5" customHeight="1">
      <c r="A7" s="473"/>
      <c r="B7" s="474"/>
      <c r="C7" s="474"/>
      <c r="D7" s="475"/>
      <c r="E7" s="475"/>
      <c r="F7" s="457"/>
      <c r="G7" s="477"/>
      <c r="H7" s="477"/>
      <c r="I7" s="477"/>
      <c r="J7" s="477"/>
      <c r="K7" s="477"/>
      <c r="L7" s="476"/>
    </row>
    <row r="8" spans="1:12" ht="7.5" customHeight="1">
      <c r="A8" s="155">
        <v>1</v>
      </c>
      <c r="B8" s="156">
        <v>2</v>
      </c>
      <c r="C8" s="156">
        <v>3</v>
      </c>
      <c r="D8" s="478">
        <v>5</v>
      </c>
      <c r="E8" s="478"/>
      <c r="F8" s="156"/>
      <c r="G8" s="156">
        <v>7</v>
      </c>
      <c r="H8" s="156">
        <v>8</v>
      </c>
      <c r="I8" s="156">
        <v>9</v>
      </c>
      <c r="J8" s="156">
        <v>10</v>
      </c>
      <c r="K8" s="156">
        <v>11</v>
      </c>
      <c r="L8" s="157">
        <v>12</v>
      </c>
    </row>
    <row r="9" spans="1:12" ht="26.25" customHeight="1">
      <c r="A9" s="158">
        <v>1</v>
      </c>
      <c r="B9" s="168" t="s">
        <v>1214</v>
      </c>
      <c r="C9" s="168" t="s">
        <v>1215</v>
      </c>
      <c r="D9" s="480" t="s">
        <v>1447</v>
      </c>
      <c r="E9" s="479"/>
      <c r="F9" s="104"/>
      <c r="G9" s="24">
        <f aca="true" t="shared" si="0" ref="G9:G19">H9+I9+J9+K9</f>
        <v>155180</v>
      </c>
      <c r="H9" s="24">
        <v>155180</v>
      </c>
      <c r="I9" s="24"/>
      <c r="J9" s="159"/>
      <c r="K9" s="24"/>
      <c r="L9" s="169" t="s">
        <v>1216</v>
      </c>
    </row>
    <row r="10" spans="1:12" ht="23.25" customHeight="1">
      <c r="A10" s="158">
        <v>2</v>
      </c>
      <c r="B10" s="168" t="s">
        <v>1217</v>
      </c>
      <c r="C10" s="168" t="s">
        <v>1218</v>
      </c>
      <c r="D10" s="452" t="s">
        <v>585</v>
      </c>
      <c r="E10" s="453"/>
      <c r="F10" s="104"/>
      <c r="G10" s="24">
        <f t="shared" si="0"/>
        <v>37100</v>
      </c>
      <c r="H10" s="24">
        <v>37100</v>
      </c>
      <c r="I10" s="24"/>
      <c r="J10" s="159"/>
      <c r="K10" s="24"/>
      <c r="L10" s="169" t="s">
        <v>1219</v>
      </c>
    </row>
    <row r="11" spans="1:12" ht="26.25" customHeight="1">
      <c r="A11" s="158">
        <v>3</v>
      </c>
      <c r="B11" s="168"/>
      <c r="C11" s="168"/>
      <c r="D11" s="452" t="s">
        <v>453</v>
      </c>
      <c r="E11" s="453"/>
      <c r="F11" s="104"/>
      <c r="G11" s="24">
        <f t="shared" si="0"/>
        <v>75200</v>
      </c>
      <c r="H11" s="24">
        <v>75200</v>
      </c>
      <c r="I11" s="24"/>
      <c r="J11" s="159"/>
      <c r="K11" s="24"/>
      <c r="L11" s="169" t="s">
        <v>1216</v>
      </c>
    </row>
    <row r="12" spans="1:12" ht="22.5" customHeight="1">
      <c r="A12" s="158">
        <v>4</v>
      </c>
      <c r="B12" s="168"/>
      <c r="C12" s="168"/>
      <c r="D12" s="452" t="s">
        <v>1000</v>
      </c>
      <c r="E12" s="455"/>
      <c r="F12" s="104"/>
      <c r="G12" s="24">
        <f t="shared" si="0"/>
        <v>18910</v>
      </c>
      <c r="H12" s="24">
        <v>18910</v>
      </c>
      <c r="I12" s="24"/>
      <c r="J12" s="159"/>
      <c r="K12" s="24"/>
      <c r="L12" s="169" t="s">
        <v>1216</v>
      </c>
    </row>
    <row r="13" spans="1:12" ht="22.5" customHeight="1">
      <c r="A13" s="158">
        <v>5</v>
      </c>
      <c r="B13" s="168"/>
      <c r="C13" s="168"/>
      <c r="D13" s="452" t="s">
        <v>1001</v>
      </c>
      <c r="E13" s="455"/>
      <c r="F13" s="104"/>
      <c r="G13" s="24">
        <f t="shared" si="0"/>
        <v>16470</v>
      </c>
      <c r="H13" s="24">
        <v>16470</v>
      </c>
      <c r="I13" s="24"/>
      <c r="J13" s="159"/>
      <c r="K13" s="24"/>
      <c r="L13" s="169" t="s">
        <v>1216</v>
      </c>
    </row>
    <row r="14" spans="1:12" ht="17.25" customHeight="1">
      <c r="A14" s="158">
        <v>6</v>
      </c>
      <c r="B14" s="168"/>
      <c r="C14" s="168"/>
      <c r="D14" s="480" t="s">
        <v>702</v>
      </c>
      <c r="E14" s="479"/>
      <c r="F14" s="104"/>
      <c r="G14" s="24">
        <f t="shared" si="0"/>
        <v>67500</v>
      </c>
      <c r="H14" s="24">
        <v>67500</v>
      </c>
      <c r="I14" s="24"/>
      <c r="J14" s="159"/>
      <c r="K14" s="24"/>
      <c r="L14" s="169" t="s">
        <v>1216</v>
      </c>
    </row>
    <row r="15" spans="1:12" ht="16.5" customHeight="1">
      <c r="A15" s="158">
        <v>7</v>
      </c>
      <c r="B15" s="168"/>
      <c r="C15" s="168"/>
      <c r="D15" s="480" t="s">
        <v>73</v>
      </c>
      <c r="E15" s="479"/>
      <c r="F15" s="104"/>
      <c r="G15" s="24">
        <f t="shared" si="0"/>
        <v>67500</v>
      </c>
      <c r="H15" s="24">
        <v>67500</v>
      </c>
      <c r="I15" s="24"/>
      <c r="J15" s="159"/>
      <c r="K15" s="24"/>
      <c r="L15" s="169" t="s">
        <v>1216</v>
      </c>
    </row>
    <row r="16" spans="1:12" ht="26.25" customHeight="1">
      <c r="A16" s="158">
        <v>8</v>
      </c>
      <c r="B16" s="168"/>
      <c r="C16" s="168"/>
      <c r="D16" s="480" t="s">
        <v>74</v>
      </c>
      <c r="E16" s="479"/>
      <c r="F16" s="104"/>
      <c r="G16" s="24">
        <f t="shared" si="0"/>
        <v>67500</v>
      </c>
      <c r="H16" s="24">
        <v>67500</v>
      </c>
      <c r="I16" s="24"/>
      <c r="J16" s="159"/>
      <c r="K16" s="24"/>
      <c r="L16" s="169" t="s">
        <v>1216</v>
      </c>
    </row>
    <row r="17" spans="1:12" ht="26.25" customHeight="1">
      <c r="A17" s="158">
        <v>9</v>
      </c>
      <c r="B17" s="168"/>
      <c r="C17" s="168"/>
      <c r="D17" s="480" t="s">
        <v>75</v>
      </c>
      <c r="E17" s="479"/>
      <c r="F17" s="104"/>
      <c r="G17" s="24">
        <f t="shared" si="0"/>
        <v>67500</v>
      </c>
      <c r="H17" s="24">
        <v>67500</v>
      </c>
      <c r="I17" s="24"/>
      <c r="J17" s="159"/>
      <c r="K17" s="24"/>
      <c r="L17" s="169" t="s">
        <v>1216</v>
      </c>
    </row>
    <row r="18" spans="1:12" ht="41.25" customHeight="1">
      <c r="A18" s="158">
        <v>10</v>
      </c>
      <c r="B18" s="168"/>
      <c r="C18" s="168"/>
      <c r="D18" s="452" t="s">
        <v>454</v>
      </c>
      <c r="E18" s="455"/>
      <c r="F18" s="104"/>
      <c r="G18" s="24">
        <f t="shared" si="0"/>
        <v>500000</v>
      </c>
      <c r="H18" s="24">
        <v>500000</v>
      </c>
      <c r="I18" s="24"/>
      <c r="J18" s="159"/>
      <c r="K18" s="24"/>
      <c r="L18" s="169" t="s">
        <v>1216</v>
      </c>
    </row>
    <row r="19" spans="1:12" ht="33" customHeight="1">
      <c r="A19" s="158"/>
      <c r="B19" s="168"/>
      <c r="C19" s="168"/>
      <c r="D19" s="452" t="s">
        <v>455</v>
      </c>
      <c r="E19" s="455"/>
      <c r="F19" s="104"/>
      <c r="G19" s="24">
        <f t="shared" si="0"/>
        <v>256241</v>
      </c>
      <c r="H19" s="24">
        <v>256241</v>
      </c>
      <c r="I19" s="24"/>
      <c r="J19" s="159"/>
      <c r="K19" s="24"/>
      <c r="L19" s="169" t="s">
        <v>1216</v>
      </c>
    </row>
    <row r="20" spans="1:12" ht="12.75">
      <c r="A20" s="158">
        <v>11</v>
      </c>
      <c r="B20" s="168" t="s">
        <v>1220</v>
      </c>
      <c r="C20" s="168" t="s">
        <v>1221</v>
      </c>
      <c r="D20" s="458" t="s">
        <v>1222</v>
      </c>
      <c r="E20" s="458"/>
      <c r="F20" s="104"/>
      <c r="G20" s="24">
        <f>H20+I20+J20+K20</f>
        <v>5000</v>
      </c>
      <c r="H20" s="24">
        <v>5000</v>
      </c>
      <c r="I20" s="24"/>
      <c r="J20" s="159"/>
      <c r="K20" s="24"/>
      <c r="L20" s="169" t="s">
        <v>1223</v>
      </c>
    </row>
    <row r="21" spans="1:12" ht="30" customHeight="1">
      <c r="A21" s="158">
        <v>12</v>
      </c>
      <c r="B21" s="168" t="s">
        <v>1224</v>
      </c>
      <c r="C21" s="168" t="s">
        <v>1225</v>
      </c>
      <c r="D21" s="480" t="s">
        <v>1448</v>
      </c>
      <c r="E21" s="479"/>
      <c r="F21" s="104"/>
      <c r="G21" s="24">
        <f>H21+I21+J21+K21</f>
        <v>278776</v>
      </c>
      <c r="H21" s="24">
        <v>278776</v>
      </c>
      <c r="I21" s="24"/>
      <c r="J21" s="159"/>
      <c r="K21" s="24"/>
      <c r="L21" s="169" t="s">
        <v>1226</v>
      </c>
    </row>
    <row r="22" spans="1:12" ht="28.5" customHeight="1">
      <c r="A22" s="158">
        <v>13</v>
      </c>
      <c r="B22" s="168"/>
      <c r="C22" s="168" t="s">
        <v>1227</v>
      </c>
      <c r="D22" s="458" t="s">
        <v>1228</v>
      </c>
      <c r="E22" s="458"/>
      <c r="F22" s="104"/>
      <c r="G22" s="24">
        <f>H22+I22+J22+K22</f>
        <v>5000</v>
      </c>
      <c r="H22" s="24">
        <v>5000</v>
      </c>
      <c r="I22" s="24"/>
      <c r="J22" s="159"/>
      <c r="K22" s="24"/>
      <c r="L22" s="169" t="s">
        <v>1229</v>
      </c>
    </row>
    <row r="23" spans="1:12" ht="12.75" customHeight="1" hidden="1">
      <c r="A23" s="158">
        <v>10</v>
      </c>
      <c r="B23" s="168"/>
      <c r="C23" s="168"/>
      <c r="D23" s="479"/>
      <c r="E23" s="479"/>
      <c r="F23" s="104"/>
      <c r="G23" s="24"/>
      <c r="H23" s="24"/>
      <c r="I23" s="24"/>
      <c r="J23" s="159"/>
      <c r="K23" s="24"/>
      <c r="L23" s="169" t="s">
        <v>1216</v>
      </c>
    </row>
    <row r="24" spans="1:12" ht="33.75" customHeight="1">
      <c r="A24" s="158">
        <v>14</v>
      </c>
      <c r="B24" s="42" t="s">
        <v>348</v>
      </c>
      <c r="C24" s="42" t="s">
        <v>1286</v>
      </c>
      <c r="D24" s="452" t="s">
        <v>914</v>
      </c>
      <c r="E24" s="453"/>
      <c r="F24" s="104"/>
      <c r="G24" s="24">
        <f aca="true" t="shared" si="1" ref="G24:G30">H24+I24+J24+K24</f>
        <v>242072</v>
      </c>
      <c r="H24" s="24">
        <v>222072</v>
      </c>
      <c r="I24" s="24"/>
      <c r="J24" s="159">
        <v>20000</v>
      </c>
      <c r="K24" s="24"/>
      <c r="L24" s="160" t="s">
        <v>913</v>
      </c>
    </row>
    <row r="25" spans="1:12" ht="18" customHeight="1">
      <c r="A25" s="158">
        <v>15</v>
      </c>
      <c r="B25" s="42"/>
      <c r="C25" s="42"/>
      <c r="D25" s="452" t="s">
        <v>915</v>
      </c>
      <c r="E25" s="455"/>
      <c r="F25" s="104"/>
      <c r="G25" s="24">
        <f t="shared" si="1"/>
        <v>10000</v>
      </c>
      <c r="H25" s="24">
        <v>10000</v>
      </c>
      <c r="I25" s="24"/>
      <c r="J25" s="159"/>
      <c r="K25" s="24"/>
      <c r="L25" s="396" t="s">
        <v>1216</v>
      </c>
    </row>
    <row r="26" spans="1:12" ht="27" customHeight="1">
      <c r="A26" s="158">
        <v>16</v>
      </c>
      <c r="B26" s="168" t="s">
        <v>1230</v>
      </c>
      <c r="C26" s="168" t="s">
        <v>1231</v>
      </c>
      <c r="D26" s="480" t="s">
        <v>911</v>
      </c>
      <c r="E26" s="479"/>
      <c r="F26" s="104"/>
      <c r="G26" s="24">
        <f t="shared" si="1"/>
        <v>1191508</v>
      </c>
      <c r="H26" s="24">
        <v>265615</v>
      </c>
      <c r="I26" s="159">
        <v>905893</v>
      </c>
      <c r="J26" s="159">
        <v>20000</v>
      </c>
      <c r="K26" s="24"/>
      <c r="L26" s="396" t="s">
        <v>76</v>
      </c>
    </row>
    <row r="27" spans="1:12" ht="24.75" customHeight="1">
      <c r="A27" s="158">
        <v>17</v>
      </c>
      <c r="B27" s="168"/>
      <c r="C27" s="168"/>
      <c r="D27" s="480" t="s">
        <v>912</v>
      </c>
      <c r="E27" s="479"/>
      <c r="F27" s="104"/>
      <c r="G27" s="24">
        <f t="shared" si="1"/>
        <v>139915</v>
      </c>
      <c r="H27" s="24">
        <v>139915</v>
      </c>
      <c r="I27" s="159"/>
      <c r="J27" s="159"/>
      <c r="K27" s="24"/>
      <c r="L27" s="396" t="s">
        <v>1216</v>
      </c>
    </row>
    <row r="28" spans="1:12" ht="33.75" customHeight="1">
      <c r="A28" s="158">
        <v>18</v>
      </c>
      <c r="B28" s="168"/>
      <c r="C28" s="168"/>
      <c r="D28" s="452" t="s">
        <v>537</v>
      </c>
      <c r="E28" s="455"/>
      <c r="F28" s="104"/>
      <c r="G28" s="24">
        <f t="shared" si="1"/>
        <v>376861</v>
      </c>
      <c r="H28" s="24">
        <v>70529</v>
      </c>
      <c r="I28" s="159"/>
      <c r="J28" s="159"/>
      <c r="K28" s="24">
        <v>306332</v>
      </c>
      <c r="L28" s="160" t="s">
        <v>550</v>
      </c>
    </row>
    <row r="29" spans="1:12" ht="33" customHeight="1">
      <c r="A29" s="158">
        <v>19</v>
      </c>
      <c r="B29" s="168"/>
      <c r="C29" s="168"/>
      <c r="D29" s="452" t="s">
        <v>720</v>
      </c>
      <c r="E29" s="455"/>
      <c r="F29" s="104"/>
      <c r="G29" s="24">
        <f t="shared" si="1"/>
        <v>26000</v>
      </c>
      <c r="H29" s="24">
        <v>26000</v>
      </c>
      <c r="I29" s="159"/>
      <c r="J29" s="159"/>
      <c r="K29" s="24"/>
      <c r="L29" s="396" t="s">
        <v>1216</v>
      </c>
    </row>
    <row r="30" spans="1:12" ht="24.75" customHeight="1">
      <c r="A30" s="158">
        <v>20</v>
      </c>
      <c r="B30" s="168"/>
      <c r="C30" s="168"/>
      <c r="D30" s="452" t="s">
        <v>1002</v>
      </c>
      <c r="E30" s="455"/>
      <c r="F30" s="104"/>
      <c r="G30" s="24">
        <f t="shared" si="1"/>
        <v>10000</v>
      </c>
      <c r="H30" s="24">
        <v>10000</v>
      </c>
      <c r="I30" s="159"/>
      <c r="J30" s="159"/>
      <c r="K30" s="24"/>
      <c r="L30" s="396" t="s">
        <v>1216</v>
      </c>
    </row>
    <row r="31" spans="1:12" ht="25.5" customHeight="1">
      <c r="A31" s="158">
        <v>21</v>
      </c>
      <c r="B31" s="168"/>
      <c r="C31" s="168" t="s">
        <v>1232</v>
      </c>
      <c r="D31" s="479" t="s">
        <v>1233</v>
      </c>
      <c r="E31" s="479"/>
      <c r="F31" s="104"/>
      <c r="G31" s="24">
        <f>H31+I31+K31</f>
        <v>25000</v>
      </c>
      <c r="H31" s="24">
        <v>25000</v>
      </c>
      <c r="I31" s="24"/>
      <c r="J31" s="159"/>
      <c r="K31" s="24"/>
      <c r="L31" s="169" t="s">
        <v>1235</v>
      </c>
    </row>
    <row r="32" spans="1:12" ht="12.75" hidden="1">
      <c r="A32" s="158">
        <v>19</v>
      </c>
      <c r="B32" s="170"/>
      <c r="C32" s="168"/>
      <c r="D32" s="104"/>
      <c r="E32" s="104"/>
      <c r="F32" s="104"/>
      <c r="G32" s="24"/>
      <c r="H32" s="24"/>
      <c r="I32" s="24"/>
      <c r="J32" s="159"/>
      <c r="K32" s="24"/>
      <c r="L32" s="169" t="s">
        <v>1216</v>
      </c>
    </row>
    <row r="33" spans="1:12" ht="12.75">
      <c r="A33" s="158">
        <v>22</v>
      </c>
      <c r="B33" s="421">
        <v>851</v>
      </c>
      <c r="C33" s="425" t="s">
        <v>477</v>
      </c>
      <c r="D33" s="443" t="s">
        <v>721</v>
      </c>
      <c r="E33" s="444"/>
      <c r="F33" s="422"/>
      <c r="G33" s="423">
        <f>H33+I33+J33+K33</f>
        <v>10000</v>
      </c>
      <c r="H33" s="423">
        <v>10000</v>
      </c>
      <c r="I33" s="423"/>
      <c r="J33" s="424"/>
      <c r="K33" s="423"/>
      <c r="L33" s="396" t="s">
        <v>1216</v>
      </c>
    </row>
    <row r="34" spans="1:12" ht="30" customHeight="1">
      <c r="A34" s="158">
        <v>23</v>
      </c>
      <c r="B34" s="421">
        <v>900</v>
      </c>
      <c r="C34" s="425" t="s">
        <v>1029</v>
      </c>
      <c r="D34" s="452" t="s">
        <v>1030</v>
      </c>
      <c r="E34" s="455"/>
      <c r="F34" s="422"/>
      <c r="G34" s="423">
        <f>H34+I34+J34+K34</f>
        <v>5000</v>
      </c>
      <c r="H34" s="423">
        <v>5000</v>
      </c>
      <c r="I34" s="423"/>
      <c r="J34" s="424"/>
      <c r="K34" s="423"/>
      <c r="L34" s="169" t="s">
        <v>1216</v>
      </c>
    </row>
    <row r="35" spans="1:12" s="147" customFormat="1" ht="17.25" customHeight="1">
      <c r="A35" s="456" t="s">
        <v>1236</v>
      </c>
      <c r="B35" s="456"/>
      <c r="C35" s="456"/>
      <c r="D35" s="456"/>
      <c r="E35" s="456"/>
      <c r="F35" s="171"/>
      <c r="G35" s="165">
        <f>SUM(G9:G34)</f>
        <v>3654233</v>
      </c>
      <c r="H35" s="165">
        <f>SUM(H9:H34)</f>
        <v>2402008</v>
      </c>
      <c r="I35" s="165">
        <f>SUM(I9:I31)</f>
        <v>905893</v>
      </c>
      <c r="J35" s="165">
        <f>SUM(J9:J33)</f>
        <v>40000</v>
      </c>
      <c r="K35" s="165">
        <f>SUM(K9:K31)</f>
        <v>306332</v>
      </c>
      <c r="L35" s="166" t="s">
        <v>1237</v>
      </c>
    </row>
    <row r="37" spans="1:12" ht="12.75">
      <c r="A37" s="68" t="s">
        <v>1238</v>
      </c>
      <c r="H37" s="378" t="s">
        <v>255</v>
      </c>
      <c r="J37" s="469" t="s">
        <v>1239</v>
      </c>
      <c r="K37" s="469"/>
      <c r="L37" s="469"/>
    </row>
    <row r="38" ht="12.75">
      <c r="A38" s="68" t="s">
        <v>1240</v>
      </c>
    </row>
    <row r="39" spans="1:12" ht="12.75">
      <c r="A39" s="68" t="s">
        <v>1241</v>
      </c>
      <c r="J39" s="469" t="s">
        <v>1242</v>
      </c>
      <c r="K39" s="469"/>
      <c r="L39" s="469"/>
    </row>
    <row r="40" ht="12.75">
      <c r="A40" s="68" t="s">
        <v>1243</v>
      </c>
    </row>
    <row r="42" ht="12.75">
      <c r="A42" s="167" t="s">
        <v>1244</v>
      </c>
    </row>
  </sheetData>
  <mergeCells count="43">
    <mergeCell ref="D27:E27"/>
    <mergeCell ref="A35:E35"/>
    <mergeCell ref="D25:E25"/>
    <mergeCell ref="D31:E31"/>
    <mergeCell ref="D30:E30"/>
    <mergeCell ref="D28:E28"/>
    <mergeCell ref="D34:E34"/>
    <mergeCell ref="D33:E33"/>
    <mergeCell ref="D29:E29"/>
    <mergeCell ref="D16:E16"/>
    <mergeCell ref="D17:E17"/>
    <mergeCell ref="D23:E23"/>
    <mergeCell ref="D26:E26"/>
    <mergeCell ref="D24:E24"/>
    <mergeCell ref="D19:E19"/>
    <mergeCell ref="H5:H7"/>
    <mergeCell ref="I5:I7"/>
    <mergeCell ref="D21:E21"/>
    <mergeCell ref="D22:E22"/>
    <mergeCell ref="D18:E18"/>
    <mergeCell ref="D9:E9"/>
    <mergeCell ref="D10:E10"/>
    <mergeCell ref="D20:E20"/>
    <mergeCell ref="D11:E11"/>
    <mergeCell ref="D14:E14"/>
    <mergeCell ref="J39:L39"/>
    <mergeCell ref="J37:L37"/>
    <mergeCell ref="K5:K7"/>
    <mergeCell ref="J5:J7"/>
    <mergeCell ref="A1:L1"/>
    <mergeCell ref="A3:A7"/>
    <mergeCell ref="B3:B7"/>
    <mergeCell ref="C3:C7"/>
    <mergeCell ref="D3:E7"/>
    <mergeCell ref="F3:F7"/>
    <mergeCell ref="G3:K3"/>
    <mergeCell ref="L3:L7"/>
    <mergeCell ref="H4:K4"/>
    <mergeCell ref="G4:G7"/>
    <mergeCell ref="D8:E8"/>
    <mergeCell ref="D13:E13"/>
    <mergeCell ref="D12:E12"/>
    <mergeCell ref="D15:E15"/>
  </mergeCells>
  <printOptions horizontalCentered="1"/>
  <pageMargins left="0.5118055555555556" right="0.39375" top="0.53" bottom="0.33" header="0.17" footer="0.16"/>
  <pageSetup horizontalDpi="300" verticalDpi="300" orientation="landscape" paperSize="9" scale="64" r:id="rId1"/>
  <headerFooter alignWithMargins="0">
    <oddHeader>&amp;R&amp;9Załącznik nr &amp;A
 do uchwały Rady Gminy Nr XXXI/267/09 
z dnia 26 listopada 2009r.</oddHead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155"/>
  <sheetViews>
    <sheetView workbookViewId="0" topLeftCell="A7">
      <pane ySplit="2" topLeftCell="BM132" activePane="bottomLeft" state="frozen"/>
      <selection pane="topLeft" activeCell="C7" sqref="C7"/>
      <selection pane="bottomLeft" activeCell="C29" sqref="C29:Q29"/>
    </sheetView>
  </sheetViews>
  <sheetFormatPr defaultColWidth="9.00390625" defaultRowHeight="12.75"/>
  <cols>
    <col min="1" max="1" width="3.625" style="172" customWidth="1"/>
    <col min="2" max="2" width="13.25390625" style="172" customWidth="1"/>
    <col min="3" max="3" width="9.25390625" style="172" customWidth="1"/>
    <col min="4" max="4" width="10.00390625" style="172" customWidth="1"/>
    <col min="5" max="5" width="10.375" style="172" customWidth="1"/>
    <col min="6" max="6" width="8.875" style="172" customWidth="1"/>
    <col min="7" max="7" width="8.75390625" style="172" customWidth="1"/>
    <col min="8" max="8" width="8.625" style="172" customWidth="1"/>
    <col min="9" max="9" width="9.375" style="172" customWidth="1"/>
    <col min="10" max="11" width="7.75390625" style="172" customWidth="1"/>
    <col min="12" max="12" width="9.75390625" style="172" customWidth="1"/>
    <col min="13" max="13" width="11.375" style="172" customWidth="1"/>
    <col min="14" max="14" width="9.875" style="172" customWidth="1"/>
    <col min="15" max="15" width="8.25390625" style="172" customWidth="1"/>
    <col min="16" max="16" width="7.875" style="172" customWidth="1"/>
    <col min="17" max="17" width="8.75390625" style="172" customWidth="1"/>
    <col min="18" max="16384" width="10.25390625" style="172" customWidth="1"/>
  </cols>
  <sheetData>
    <row r="1" spans="1:17" ht="12.75">
      <c r="A1" s="483" t="s">
        <v>1245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</row>
    <row r="2" spans="5:7" ht="11.25">
      <c r="E2" s="173"/>
      <c r="F2" s="173"/>
      <c r="G2" s="173"/>
    </row>
    <row r="3" spans="1:17" ht="11.25" customHeight="1">
      <c r="A3" s="484" t="s">
        <v>1246</v>
      </c>
      <c r="B3" s="484" t="s">
        <v>1247</v>
      </c>
      <c r="C3" s="485" t="s">
        <v>1248</v>
      </c>
      <c r="D3" s="485" t="s">
        <v>1249</v>
      </c>
      <c r="E3" s="486" t="s">
        <v>1250</v>
      </c>
      <c r="F3" s="487" t="s">
        <v>1251</v>
      </c>
      <c r="G3" s="487"/>
      <c r="H3" s="484" t="s">
        <v>1252</v>
      </c>
      <c r="I3" s="484"/>
      <c r="J3" s="484"/>
      <c r="K3" s="484"/>
      <c r="L3" s="484"/>
      <c r="M3" s="484"/>
      <c r="N3" s="484"/>
      <c r="O3" s="484"/>
      <c r="P3" s="484"/>
      <c r="Q3" s="484"/>
    </row>
    <row r="4" spans="1:17" ht="11.25" customHeight="1">
      <c r="A4" s="484"/>
      <c r="B4" s="484"/>
      <c r="C4" s="485"/>
      <c r="D4" s="485"/>
      <c r="E4" s="486"/>
      <c r="F4" s="486" t="s">
        <v>1253</v>
      </c>
      <c r="G4" s="486" t="s">
        <v>1254</v>
      </c>
      <c r="H4" s="484" t="s">
        <v>1255</v>
      </c>
      <c r="I4" s="484"/>
      <c r="J4" s="484"/>
      <c r="K4" s="484"/>
      <c r="L4" s="484"/>
      <c r="M4" s="484"/>
      <c r="N4" s="484"/>
      <c r="O4" s="484"/>
      <c r="P4" s="484"/>
      <c r="Q4" s="484"/>
    </row>
    <row r="5" spans="1:17" ht="11.25" customHeight="1">
      <c r="A5" s="484"/>
      <c r="B5" s="484"/>
      <c r="C5" s="485"/>
      <c r="D5" s="485"/>
      <c r="E5" s="486"/>
      <c r="F5" s="486"/>
      <c r="G5" s="486"/>
      <c r="H5" s="485" t="s">
        <v>1256</v>
      </c>
      <c r="I5" s="484" t="s">
        <v>1257</v>
      </c>
      <c r="J5" s="484"/>
      <c r="K5" s="484"/>
      <c r="L5" s="484"/>
      <c r="M5" s="484"/>
      <c r="N5" s="484"/>
      <c r="O5" s="484"/>
      <c r="P5" s="484"/>
      <c r="Q5" s="484"/>
    </row>
    <row r="6" spans="1:17" ht="14.25" customHeight="1">
      <c r="A6" s="484"/>
      <c r="B6" s="484"/>
      <c r="C6" s="485"/>
      <c r="D6" s="485"/>
      <c r="E6" s="486"/>
      <c r="F6" s="486"/>
      <c r="G6" s="486"/>
      <c r="H6" s="485"/>
      <c r="I6" s="484" t="s">
        <v>1258</v>
      </c>
      <c r="J6" s="484"/>
      <c r="K6" s="484"/>
      <c r="L6" s="484"/>
      <c r="M6" s="484" t="s">
        <v>1259</v>
      </c>
      <c r="N6" s="484"/>
      <c r="O6" s="484"/>
      <c r="P6" s="484"/>
      <c r="Q6" s="484"/>
    </row>
    <row r="7" spans="1:17" ht="12.75" customHeight="1">
      <c r="A7" s="484"/>
      <c r="B7" s="484"/>
      <c r="C7" s="485"/>
      <c r="D7" s="485"/>
      <c r="E7" s="486"/>
      <c r="F7" s="486"/>
      <c r="G7" s="486"/>
      <c r="H7" s="485"/>
      <c r="I7" s="485" t="s">
        <v>1260</v>
      </c>
      <c r="J7" s="484" t="s">
        <v>1261</v>
      </c>
      <c r="K7" s="484"/>
      <c r="L7" s="484"/>
      <c r="M7" s="485" t="s">
        <v>1262</v>
      </c>
      <c r="N7" s="485" t="s">
        <v>1263</v>
      </c>
      <c r="O7" s="485"/>
      <c r="P7" s="485"/>
      <c r="Q7" s="485"/>
    </row>
    <row r="8" spans="1:17" ht="48" customHeight="1">
      <c r="A8" s="484"/>
      <c r="B8" s="484"/>
      <c r="C8" s="485"/>
      <c r="D8" s="485"/>
      <c r="E8" s="486"/>
      <c r="F8" s="486"/>
      <c r="G8" s="486"/>
      <c r="H8" s="485"/>
      <c r="I8" s="485"/>
      <c r="J8" s="174" t="s">
        <v>1264</v>
      </c>
      <c r="K8" s="174" t="s">
        <v>1265</v>
      </c>
      <c r="L8" s="174" t="s">
        <v>1266</v>
      </c>
      <c r="M8" s="485"/>
      <c r="N8" s="174" t="s">
        <v>1267</v>
      </c>
      <c r="O8" s="174" t="s">
        <v>1268</v>
      </c>
      <c r="P8" s="174" t="s">
        <v>1269</v>
      </c>
      <c r="Q8" s="174" t="s">
        <v>1270</v>
      </c>
    </row>
    <row r="9" spans="1:17" ht="7.5" customHeight="1">
      <c r="A9" s="175">
        <v>1</v>
      </c>
      <c r="B9" s="175">
        <v>2</v>
      </c>
      <c r="C9" s="175">
        <v>3</v>
      </c>
      <c r="D9" s="175">
        <v>4</v>
      </c>
      <c r="E9" s="176">
        <v>5</v>
      </c>
      <c r="F9" s="176">
        <v>6</v>
      </c>
      <c r="G9" s="176">
        <v>7</v>
      </c>
      <c r="H9" s="175">
        <v>8</v>
      </c>
      <c r="I9" s="175">
        <v>9</v>
      </c>
      <c r="J9" s="175">
        <v>10</v>
      </c>
      <c r="K9" s="175">
        <v>11</v>
      </c>
      <c r="L9" s="175">
        <v>12</v>
      </c>
      <c r="M9" s="175">
        <v>13</v>
      </c>
      <c r="N9" s="175">
        <v>14</v>
      </c>
      <c r="O9" s="175">
        <v>15</v>
      </c>
      <c r="P9" s="175">
        <v>16</v>
      </c>
      <c r="Q9" s="175">
        <v>17</v>
      </c>
    </row>
    <row r="10" spans="1:17" s="181" customFormat="1" ht="11.25">
      <c r="A10" s="177">
        <v>1</v>
      </c>
      <c r="B10" s="178" t="s">
        <v>1271</v>
      </c>
      <c r="C10" s="488" t="s">
        <v>1272</v>
      </c>
      <c r="D10" s="488"/>
      <c r="E10" s="179">
        <f>SUM(E15,E24,E33,E42,E91,E109,E78,E118,E127,E51,E69,E100)</f>
        <v>20391497</v>
      </c>
      <c r="F10" s="179">
        <f aca="true" t="shared" si="0" ref="F10:P10">SUM(F15,F24,F33,F42,F91,F109,F78,F118,F127,F51,F69,F100)</f>
        <v>6593700</v>
      </c>
      <c r="G10" s="179">
        <f t="shared" si="0"/>
        <v>13797797</v>
      </c>
      <c r="H10" s="179">
        <f t="shared" si="0"/>
        <v>1155457</v>
      </c>
      <c r="I10" s="179">
        <f t="shared" si="0"/>
        <v>488894</v>
      </c>
      <c r="J10" s="179">
        <f t="shared" si="0"/>
        <v>0</v>
      </c>
      <c r="K10" s="179">
        <f t="shared" si="0"/>
        <v>0</v>
      </c>
      <c r="L10" s="179">
        <f t="shared" si="0"/>
        <v>488894</v>
      </c>
      <c r="M10" s="179">
        <f t="shared" si="0"/>
        <v>666563</v>
      </c>
      <c r="N10" s="179">
        <f t="shared" si="0"/>
        <v>0</v>
      </c>
      <c r="O10" s="179">
        <f t="shared" si="0"/>
        <v>0</v>
      </c>
      <c r="P10" s="179">
        <f t="shared" si="0"/>
        <v>0</v>
      </c>
      <c r="Q10" s="179">
        <f>SUM(Q33,Q42,Q51,Q69,Q78,Q91,Q100,Q109,Q118)</f>
        <v>666563</v>
      </c>
    </row>
    <row r="11" spans="1:17" ht="11.25" hidden="1">
      <c r="A11" s="482"/>
      <c r="B11" s="182"/>
      <c r="C11" s="183"/>
      <c r="D11" s="184"/>
      <c r="E11" s="185"/>
      <c r="F11" s="185"/>
      <c r="G11" s="185"/>
      <c r="H11" s="184"/>
      <c r="I11" s="186"/>
      <c r="J11" s="186"/>
      <c r="K11" s="186"/>
      <c r="L11" s="186"/>
      <c r="M11" s="186"/>
      <c r="N11" s="186"/>
      <c r="O11" s="186"/>
      <c r="P11" s="186"/>
      <c r="Q11" s="187"/>
    </row>
    <row r="12" spans="1:17" ht="11.25" hidden="1">
      <c r="A12" s="482"/>
      <c r="B12" s="182"/>
      <c r="C12" s="188"/>
      <c r="D12" s="189"/>
      <c r="E12" s="190"/>
      <c r="F12" s="190"/>
      <c r="G12" s="190"/>
      <c r="H12" s="189"/>
      <c r="I12" s="191"/>
      <c r="J12" s="191"/>
      <c r="K12" s="191"/>
      <c r="L12" s="191"/>
      <c r="M12" s="191"/>
      <c r="N12" s="191"/>
      <c r="O12" s="191"/>
      <c r="P12" s="191"/>
      <c r="Q12" s="192"/>
    </row>
    <row r="13" spans="1:17" ht="11.25" hidden="1">
      <c r="A13" s="482"/>
      <c r="B13" s="182"/>
      <c r="C13" s="188"/>
      <c r="D13" s="189"/>
      <c r="E13" s="190"/>
      <c r="F13" s="190"/>
      <c r="G13" s="190"/>
      <c r="H13" s="189"/>
      <c r="I13" s="191"/>
      <c r="J13" s="191"/>
      <c r="K13" s="191"/>
      <c r="L13" s="191"/>
      <c r="M13" s="191"/>
      <c r="N13" s="191"/>
      <c r="O13" s="191"/>
      <c r="P13" s="191"/>
      <c r="Q13" s="192"/>
    </row>
    <row r="14" spans="1:17" ht="11.25" hidden="1">
      <c r="A14" s="482"/>
      <c r="B14" s="182"/>
      <c r="C14" s="193"/>
      <c r="D14" s="194"/>
      <c r="E14" s="195"/>
      <c r="F14" s="195"/>
      <c r="G14" s="195"/>
      <c r="H14" s="194"/>
      <c r="I14" s="196"/>
      <c r="J14" s="196"/>
      <c r="K14" s="196"/>
      <c r="L14" s="196"/>
      <c r="M14" s="196"/>
      <c r="N14" s="196"/>
      <c r="O14" s="196"/>
      <c r="P14" s="196"/>
      <c r="Q14" s="197"/>
    </row>
    <row r="15" spans="1:17" ht="11.25" hidden="1">
      <c r="A15" s="482"/>
      <c r="B15" s="198"/>
      <c r="C15" s="199"/>
      <c r="D15" s="200"/>
      <c r="E15" s="201"/>
      <c r="F15" s="201"/>
      <c r="G15" s="201"/>
      <c r="H15" s="202"/>
      <c r="I15" s="202"/>
      <c r="J15" s="202"/>
      <c r="K15" s="202"/>
      <c r="L15" s="202"/>
      <c r="M15" s="202"/>
      <c r="N15" s="202"/>
      <c r="O15" s="202"/>
      <c r="P15" s="202"/>
      <c r="Q15" s="202">
        <v>403120</v>
      </c>
    </row>
    <row r="16" spans="1:17" ht="11.25" hidden="1">
      <c r="A16" s="482"/>
      <c r="B16" s="198"/>
      <c r="C16" s="203"/>
      <c r="D16" s="203"/>
      <c r="E16" s="201"/>
      <c r="F16" s="204"/>
      <c r="G16" s="204"/>
      <c r="H16" s="203"/>
      <c r="I16" s="203"/>
      <c r="J16" s="203"/>
      <c r="K16" s="203"/>
      <c r="L16" s="203"/>
      <c r="M16" s="203"/>
      <c r="N16" s="203"/>
      <c r="O16" s="203"/>
      <c r="P16" s="203"/>
      <c r="Q16" s="203"/>
    </row>
    <row r="17" spans="1:17" ht="11.25" hidden="1">
      <c r="A17" s="482"/>
      <c r="B17" s="198"/>
      <c r="C17" s="203"/>
      <c r="D17" s="203"/>
      <c r="E17" s="201"/>
      <c r="F17" s="204"/>
      <c r="G17" s="204"/>
      <c r="H17" s="203"/>
      <c r="I17" s="203"/>
      <c r="J17" s="203"/>
      <c r="K17" s="203"/>
      <c r="L17" s="203"/>
      <c r="M17" s="203"/>
      <c r="N17" s="203"/>
      <c r="O17" s="203"/>
      <c r="P17" s="203"/>
      <c r="Q17" s="203"/>
    </row>
    <row r="18" spans="1:17" ht="11.25" hidden="1">
      <c r="A18" s="482"/>
      <c r="B18" s="198"/>
      <c r="C18" s="203"/>
      <c r="D18" s="203"/>
      <c r="E18" s="201"/>
      <c r="F18" s="204"/>
      <c r="G18" s="204"/>
      <c r="H18" s="203"/>
      <c r="I18" s="203"/>
      <c r="J18" s="203"/>
      <c r="K18" s="203"/>
      <c r="L18" s="203"/>
      <c r="M18" s="203"/>
      <c r="N18" s="203"/>
      <c r="O18" s="203"/>
      <c r="P18" s="203"/>
      <c r="Q18" s="203"/>
    </row>
    <row r="19" spans="1:17" ht="11.25" hidden="1">
      <c r="A19" s="482"/>
      <c r="B19" s="198"/>
      <c r="C19" s="203"/>
      <c r="D19" s="203"/>
      <c r="E19" s="201"/>
      <c r="F19" s="204"/>
      <c r="G19" s="204"/>
      <c r="H19" s="203"/>
      <c r="I19" s="203"/>
      <c r="J19" s="203"/>
      <c r="K19" s="203"/>
      <c r="L19" s="203"/>
      <c r="M19" s="203"/>
      <c r="N19" s="203"/>
      <c r="O19" s="203"/>
      <c r="P19" s="203"/>
      <c r="Q19" s="203"/>
    </row>
    <row r="20" spans="1:17" ht="11.25" hidden="1">
      <c r="A20" s="482"/>
      <c r="B20" s="182"/>
      <c r="C20" s="449"/>
      <c r="D20" s="449"/>
      <c r="E20" s="449"/>
      <c r="F20" s="449"/>
      <c r="G20" s="449"/>
      <c r="H20" s="449"/>
      <c r="I20" s="449"/>
      <c r="J20" s="449"/>
      <c r="K20" s="449"/>
      <c r="L20" s="449"/>
      <c r="M20" s="449"/>
      <c r="N20" s="449"/>
      <c r="O20" s="449"/>
      <c r="P20" s="449"/>
      <c r="Q20" s="449"/>
    </row>
    <row r="21" spans="1:17" ht="11.25" hidden="1">
      <c r="A21" s="482"/>
      <c r="B21" s="182"/>
      <c r="C21" s="450"/>
      <c r="D21" s="450"/>
      <c r="E21" s="450"/>
      <c r="F21" s="450"/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50"/>
    </row>
    <row r="22" spans="1:17" ht="11.25" hidden="1">
      <c r="A22" s="482"/>
      <c r="B22" s="182"/>
      <c r="C22" s="450"/>
      <c r="D22" s="450"/>
      <c r="E22" s="450"/>
      <c r="F22" s="450"/>
      <c r="G22" s="450"/>
      <c r="H22" s="450"/>
      <c r="I22" s="450"/>
      <c r="J22" s="450"/>
      <c r="K22" s="450"/>
      <c r="L22" s="450"/>
      <c r="M22" s="450"/>
      <c r="N22" s="450"/>
      <c r="O22" s="450"/>
      <c r="P22" s="450"/>
      <c r="Q22" s="450"/>
    </row>
    <row r="23" spans="1:17" ht="11.25" hidden="1">
      <c r="A23" s="482"/>
      <c r="B23" s="182"/>
      <c r="C23" s="481"/>
      <c r="D23" s="481"/>
      <c r="E23" s="481"/>
      <c r="F23" s="481"/>
      <c r="G23" s="481"/>
      <c r="H23" s="481"/>
      <c r="I23" s="481"/>
      <c r="J23" s="481"/>
      <c r="K23" s="481"/>
      <c r="L23" s="481"/>
      <c r="M23" s="481"/>
      <c r="N23" s="481"/>
      <c r="O23" s="481"/>
      <c r="P23" s="481"/>
      <c r="Q23" s="481"/>
    </row>
    <row r="24" spans="1:17" ht="11.25" hidden="1">
      <c r="A24" s="482"/>
      <c r="B24" s="198"/>
      <c r="C24" s="199"/>
      <c r="D24" s="199"/>
      <c r="E24" s="201"/>
      <c r="F24" s="201"/>
      <c r="G24" s="201"/>
      <c r="H24" s="202"/>
      <c r="I24" s="202"/>
      <c r="J24" s="202"/>
      <c r="K24" s="202"/>
      <c r="L24" s="202"/>
      <c r="M24" s="202"/>
      <c r="N24" s="202"/>
      <c r="O24" s="202"/>
      <c r="P24" s="202"/>
      <c r="Q24" s="202"/>
    </row>
    <row r="25" spans="1:17" ht="11.25" hidden="1">
      <c r="A25" s="482"/>
      <c r="B25" s="198"/>
      <c r="C25" s="445"/>
      <c r="D25" s="445"/>
      <c r="E25" s="201"/>
      <c r="F25" s="204"/>
      <c r="G25" s="204"/>
      <c r="H25" s="445"/>
      <c r="I25" s="445"/>
      <c r="J25" s="445"/>
      <c r="K25" s="445"/>
      <c r="L25" s="445"/>
      <c r="M25" s="445"/>
      <c r="N25" s="445"/>
      <c r="O25" s="445"/>
      <c r="P25" s="445"/>
      <c r="Q25" s="445"/>
    </row>
    <row r="26" spans="1:17" ht="11.25" hidden="1">
      <c r="A26" s="482"/>
      <c r="B26" s="198"/>
      <c r="C26" s="445"/>
      <c r="D26" s="445"/>
      <c r="E26" s="201"/>
      <c r="F26" s="204"/>
      <c r="G26" s="204"/>
      <c r="H26" s="445"/>
      <c r="I26" s="445"/>
      <c r="J26" s="445"/>
      <c r="K26" s="445"/>
      <c r="L26" s="445"/>
      <c r="M26" s="445"/>
      <c r="N26" s="445"/>
      <c r="O26" s="445"/>
      <c r="P26" s="445"/>
      <c r="Q26" s="445"/>
    </row>
    <row r="27" spans="1:17" ht="11.25" hidden="1">
      <c r="A27" s="482"/>
      <c r="B27" s="198"/>
      <c r="C27" s="445"/>
      <c r="D27" s="445"/>
      <c r="E27" s="201"/>
      <c r="F27" s="204"/>
      <c r="G27" s="204"/>
      <c r="H27" s="445"/>
      <c r="I27" s="445"/>
      <c r="J27" s="445"/>
      <c r="K27" s="445"/>
      <c r="L27" s="445"/>
      <c r="M27" s="445"/>
      <c r="N27" s="445"/>
      <c r="O27" s="445"/>
      <c r="P27" s="445"/>
      <c r="Q27" s="445"/>
    </row>
    <row r="28" spans="1:17" ht="11.25" hidden="1">
      <c r="A28" s="482"/>
      <c r="B28" s="198"/>
      <c r="C28" s="445"/>
      <c r="D28" s="445"/>
      <c r="E28" s="201"/>
      <c r="F28" s="204"/>
      <c r="G28" s="204"/>
      <c r="H28" s="445"/>
      <c r="I28" s="445"/>
      <c r="J28" s="445"/>
      <c r="K28" s="445"/>
      <c r="L28" s="445"/>
      <c r="M28" s="445"/>
      <c r="N28" s="445"/>
      <c r="O28" s="445"/>
      <c r="P28" s="445"/>
      <c r="Q28" s="445"/>
    </row>
    <row r="29" spans="1:17" ht="11.25">
      <c r="A29" s="482" t="s">
        <v>1273</v>
      </c>
      <c r="B29" s="182" t="s">
        <v>1288</v>
      </c>
      <c r="C29" s="449" t="s">
        <v>1275</v>
      </c>
      <c r="D29" s="449"/>
      <c r="E29" s="449"/>
      <c r="F29" s="449"/>
      <c r="G29" s="449"/>
      <c r="H29" s="449"/>
      <c r="I29" s="449"/>
      <c r="J29" s="449"/>
      <c r="K29" s="449"/>
      <c r="L29" s="449"/>
      <c r="M29" s="449"/>
      <c r="N29" s="449"/>
      <c r="O29" s="449"/>
      <c r="P29" s="449"/>
      <c r="Q29" s="449"/>
    </row>
    <row r="30" spans="1:17" s="181" customFormat="1" ht="11.25">
      <c r="A30" s="482"/>
      <c r="B30" s="182" t="s">
        <v>1289</v>
      </c>
      <c r="C30" s="450"/>
      <c r="D30" s="450"/>
      <c r="E30" s="450"/>
      <c r="F30" s="450"/>
      <c r="G30" s="450"/>
      <c r="H30" s="450"/>
      <c r="I30" s="450"/>
      <c r="J30" s="450"/>
      <c r="K30" s="450"/>
      <c r="L30" s="450"/>
      <c r="M30" s="450"/>
      <c r="N30" s="450"/>
      <c r="O30" s="450"/>
      <c r="P30" s="450"/>
      <c r="Q30" s="450"/>
    </row>
    <row r="31" spans="1:17" ht="11.25">
      <c r="A31" s="482"/>
      <c r="B31" s="182" t="s">
        <v>1290</v>
      </c>
      <c r="C31" s="450" t="s">
        <v>142</v>
      </c>
      <c r="D31" s="450"/>
      <c r="E31" s="450"/>
      <c r="F31" s="450"/>
      <c r="G31" s="450"/>
      <c r="H31" s="450"/>
      <c r="I31" s="450"/>
      <c r="J31" s="450"/>
      <c r="K31" s="450"/>
      <c r="L31" s="450"/>
      <c r="M31" s="450"/>
      <c r="N31" s="450"/>
      <c r="O31" s="450"/>
      <c r="P31" s="450"/>
      <c r="Q31" s="450"/>
    </row>
    <row r="32" spans="1:17" ht="11.25">
      <c r="A32" s="482"/>
      <c r="B32" s="182" t="s">
        <v>1291</v>
      </c>
      <c r="C32" s="481" t="s">
        <v>140</v>
      </c>
      <c r="D32" s="481"/>
      <c r="E32" s="481"/>
      <c r="F32" s="481"/>
      <c r="G32" s="481"/>
      <c r="H32" s="481"/>
      <c r="I32" s="481"/>
      <c r="J32" s="481"/>
      <c r="K32" s="481"/>
      <c r="L32" s="481"/>
      <c r="M32" s="481"/>
      <c r="N32" s="481"/>
      <c r="O32" s="481"/>
      <c r="P32" s="481"/>
      <c r="Q32" s="481"/>
    </row>
    <row r="33" spans="1:17" ht="11.25">
      <c r="A33" s="482"/>
      <c r="B33" s="198" t="s">
        <v>1292</v>
      </c>
      <c r="C33" s="200"/>
      <c r="D33" s="205" t="s">
        <v>1093</v>
      </c>
      <c r="E33" s="201">
        <v>550505</v>
      </c>
      <c r="F33" s="201">
        <v>238158</v>
      </c>
      <c r="G33" s="201">
        <f>SUM(G34:G37)</f>
        <v>312347</v>
      </c>
      <c r="H33" s="202">
        <f>SUM(I33,M33)</f>
        <v>31750</v>
      </c>
      <c r="I33" s="202">
        <f>J33+K33+L33</f>
        <v>25000</v>
      </c>
      <c r="J33" s="202"/>
      <c r="K33" s="202"/>
      <c r="L33" s="202">
        <v>25000</v>
      </c>
      <c r="M33" s="202">
        <f>SUM(N33:Q33)</f>
        <v>6750</v>
      </c>
      <c r="N33" s="202"/>
      <c r="O33" s="202"/>
      <c r="P33" s="202"/>
      <c r="Q33" s="202">
        <v>6750</v>
      </c>
    </row>
    <row r="34" spans="1:17" ht="11.25">
      <c r="A34" s="482"/>
      <c r="B34" s="198" t="s">
        <v>1293</v>
      </c>
      <c r="C34" s="445"/>
      <c r="D34" s="445"/>
      <c r="E34" s="201">
        <f>SUM(F34:G34)</f>
        <v>31750</v>
      </c>
      <c r="F34" s="204">
        <f>SUM(I33)</f>
        <v>25000</v>
      </c>
      <c r="G34" s="204">
        <f>SUM(M33)</f>
        <v>6750</v>
      </c>
      <c r="H34" s="445"/>
      <c r="I34" s="445"/>
      <c r="J34" s="445"/>
      <c r="K34" s="445"/>
      <c r="L34" s="445"/>
      <c r="M34" s="445"/>
      <c r="N34" s="445"/>
      <c r="O34" s="445"/>
      <c r="P34" s="445"/>
      <c r="Q34" s="445"/>
    </row>
    <row r="35" spans="1:17" ht="11.25">
      <c r="A35" s="482"/>
      <c r="B35" s="198" t="s">
        <v>1294</v>
      </c>
      <c r="C35" s="445"/>
      <c r="D35" s="445"/>
      <c r="E35" s="201">
        <f>SUM(F35:G35)</f>
        <v>500155</v>
      </c>
      <c r="F35" s="204">
        <v>194558</v>
      </c>
      <c r="G35" s="204">
        <v>305597</v>
      </c>
      <c r="H35" s="445"/>
      <c r="I35" s="445"/>
      <c r="J35" s="445"/>
      <c r="K35" s="445"/>
      <c r="L35" s="445"/>
      <c r="M35" s="445"/>
      <c r="N35" s="445"/>
      <c r="O35" s="445"/>
      <c r="P35" s="445"/>
      <c r="Q35" s="445"/>
    </row>
    <row r="36" spans="1:17" ht="11.25">
      <c r="A36" s="482"/>
      <c r="B36" s="198" t="s">
        <v>1295</v>
      </c>
      <c r="C36" s="445"/>
      <c r="D36" s="445"/>
      <c r="E36" s="201">
        <f>SUM(F36:G36)</f>
        <v>0</v>
      </c>
      <c r="F36" s="204"/>
      <c r="G36" s="204"/>
      <c r="H36" s="445"/>
      <c r="I36" s="445"/>
      <c r="J36" s="445"/>
      <c r="K36" s="445"/>
      <c r="L36" s="445"/>
      <c r="M36" s="445"/>
      <c r="N36" s="445"/>
      <c r="O36" s="445"/>
      <c r="P36" s="445"/>
      <c r="Q36" s="445"/>
    </row>
    <row r="37" spans="1:17" ht="11.25">
      <c r="A37" s="482"/>
      <c r="B37" s="198" t="s">
        <v>1296</v>
      </c>
      <c r="C37" s="445"/>
      <c r="D37" s="445"/>
      <c r="E37" s="201">
        <f>SUM(F37:G37)</f>
        <v>0</v>
      </c>
      <c r="F37" s="204"/>
      <c r="G37" s="204"/>
      <c r="H37" s="445"/>
      <c r="I37" s="445"/>
      <c r="J37" s="445"/>
      <c r="K37" s="445"/>
      <c r="L37" s="445"/>
      <c r="M37" s="445"/>
      <c r="N37" s="445"/>
      <c r="O37" s="445"/>
      <c r="P37" s="445"/>
      <c r="Q37" s="445"/>
    </row>
    <row r="38" spans="1:17" ht="11.25">
      <c r="A38" s="482" t="s">
        <v>1283</v>
      </c>
      <c r="B38" s="182" t="s">
        <v>1298</v>
      </c>
      <c r="C38" s="449" t="s">
        <v>141</v>
      </c>
      <c r="D38" s="449"/>
      <c r="E38" s="449"/>
      <c r="F38" s="449"/>
      <c r="G38" s="449"/>
      <c r="H38" s="449"/>
      <c r="I38" s="449"/>
      <c r="J38" s="449"/>
      <c r="K38" s="449"/>
      <c r="L38" s="449"/>
      <c r="M38" s="449"/>
      <c r="N38" s="449"/>
      <c r="O38" s="449"/>
      <c r="P38" s="449"/>
      <c r="Q38" s="449"/>
    </row>
    <row r="39" spans="1:17" ht="11.25">
      <c r="A39" s="482"/>
      <c r="B39" s="182" t="s">
        <v>1299</v>
      </c>
      <c r="C39" s="450"/>
      <c r="D39" s="450"/>
      <c r="E39" s="450"/>
      <c r="F39" s="450"/>
      <c r="G39" s="450"/>
      <c r="H39" s="450"/>
      <c r="I39" s="450"/>
      <c r="J39" s="450"/>
      <c r="K39" s="450"/>
      <c r="L39" s="450"/>
      <c r="M39" s="450"/>
      <c r="N39" s="450"/>
      <c r="O39" s="450"/>
      <c r="P39" s="450"/>
      <c r="Q39" s="450"/>
    </row>
    <row r="40" spans="1:17" ht="11.25">
      <c r="A40" s="482"/>
      <c r="B40" s="182" t="s">
        <v>1300</v>
      </c>
      <c r="C40" s="450" t="s">
        <v>143</v>
      </c>
      <c r="D40" s="450"/>
      <c r="E40" s="450"/>
      <c r="F40" s="450"/>
      <c r="G40" s="450"/>
      <c r="H40" s="450"/>
      <c r="I40" s="450"/>
      <c r="J40" s="450"/>
      <c r="K40" s="450"/>
      <c r="L40" s="450"/>
      <c r="M40" s="450"/>
      <c r="N40" s="450"/>
      <c r="O40" s="450"/>
      <c r="P40" s="450"/>
      <c r="Q40" s="450"/>
    </row>
    <row r="41" spans="1:17" s="181" customFormat="1" ht="15" customHeight="1">
      <c r="A41" s="482"/>
      <c r="B41" s="182" t="s">
        <v>1301</v>
      </c>
      <c r="C41" s="481" t="s">
        <v>77</v>
      </c>
      <c r="D41" s="481"/>
      <c r="E41" s="481"/>
      <c r="F41" s="481"/>
      <c r="G41" s="481"/>
      <c r="H41" s="481"/>
      <c r="I41" s="481"/>
      <c r="J41" s="481"/>
      <c r="K41" s="481"/>
      <c r="L41" s="481"/>
      <c r="M41" s="481"/>
      <c r="N41" s="481"/>
      <c r="O41" s="481"/>
      <c r="P41" s="481"/>
      <c r="Q41" s="481"/>
    </row>
    <row r="42" spans="1:17" ht="11.25">
      <c r="A42" s="482"/>
      <c r="B42" s="198" t="s">
        <v>1302</v>
      </c>
      <c r="C42" s="200"/>
      <c r="D42" s="205" t="s">
        <v>1303</v>
      </c>
      <c r="E42" s="201">
        <f>SUM(F42:G42)</f>
        <v>5569977</v>
      </c>
      <c r="F42" s="201">
        <v>2348555</v>
      </c>
      <c r="G42" s="201">
        <f>SUM(G43:G46)</f>
        <v>3221422</v>
      </c>
      <c r="H42" s="202">
        <f>SUM(I42,M42)</f>
        <v>62168</v>
      </c>
      <c r="I42" s="202">
        <f>SUM(J42:L42)</f>
        <v>34000</v>
      </c>
      <c r="J42" s="202"/>
      <c r="K42" s="202"/>
      <c r="L42" s="202">
        <v>34000</v>
      </c>
      <c r="M42" s="202">
        <f>SUM(N42:Q42)</f>
        <v>28168</v>
      </c>
      <c r="N42" s="202"/>
      <c r="O42" s="202"/>
      <c r="P42" s="202"/>
      <c r="Q42" s="202">
        <v>28168</v>
      </c>
    </row>
    <row r="43" spans="1:17" ht="11.25">
      <c r="A43" s="482"/>
      <c r="B43" s="198" t="s">
        <v>1304</v>
      </c>
      <c r="C43" s="445"/>
      <c r="D43" s="445"/>
      <c r="E43" s="201">
        <f>SUM(F43:G43)</f>
        <v>62168</v>
      </c>
      <c r="F43" s="204">
        <f>SUM(I42)</f>
        <v>34000</v>
      </c>
      <c r="G43" s="204">
        <f>SUM(M42)</f>
        <v>28168</v>
      </c>
      <c r="H43" s="445"/>
      <c r="I43" s="445"/>
      <c r="J43" s="445"/>
      <c r="K43" s="445"/>
      <c r="L43" s="445"/>
      <c r="M43" s="445"/>
      <c r="N43" s="445"/>
      <c r="O43" s="445"/>
      <c r="P43" s="445"/>
      <c r="Q43" s="445"/>
    </row>
    <row r="44" spans="1:17" ht="11.25">
      <c r="A44" s="482"/>
      <c r="B44" s="198" t="s">
        <v>1305</v>
      </c>
      <c r="C44" s="445"/>
      <c r="D44" s="445"/>
      <c r="E44" s="201">
        <f>SUM(F44:G44)</f>
        <v>5439651</v>
      </c>
      <c r="F44" s="204">
        <v>2246397</v>
      </c>
      <c r="G44" s="204">
        <v>3193254</v>
      </c>
      <c r="H44" s="445"/>
      <c r="I44" s="445"/>
      <c r="J44" s="445"/>
      <c r="K44" s="445"/>
      <c r="L44" s="445"/>
      <c r="M44" s="445"/>
      <c r="N44" s="445"/>
      <c r="O44" s="445"/>
      <c r="P44" s="445"/>
      <c r="Q44" s="445"/>
    </row>
    <row r="45" spans="1:17" ht="11.25">
      <c r="A45" s="482"/>
      <c r="B45" s="198" t="s">
        <v>1306</v>
      </c>
      <c r="C45" s="445"/>
      <c r="D45" s="445"/>
      <c r="E45" s="201">
        <f>SUM(F45:G45)</f>
        <v>0</v>
      </c>
      <c r="F45" s="204"/>
      <c r="G45" s="204"/>
      <c r="H45" s="445"/>
      <c r="I45" s="445"/>
      <c r="J45" s="445"/>
      <c r="K45" s="445"/>
      <c r="L45" s="445"/>
      <c r="M45" s="445"/>
      <c r="N45" s="445"/>
      <c r="O45" s="445"/>
      <c r="P45" s="445"/>
      <c r="Q45" s="445"/>
    </row>
    <row r="46" spans="1:17" ht="11.25">
      <c r="A46" s="482"/>
      <c r="B46" s="198" t="s">
        <v>1307</v>
      </c>
      <c r="C46" s="445"/>
      <c r="D46" s="445"/>
      <c r="E46" s="201">
        <f>SUM(F46:G46)</f>
        <v>0</v>
      </c>
      <c r="F46" s="204"/>
      <c r="G46" s="204"/>
      <c r="H46" s="445"/>
      <c r="I46" s="445"/>
      <c r="J46" s="445"/>
      <c r="K46" s="445"/>
      <c r="L46" s="445"/>
      <c r="M46" s="445"/>
      <c r="N46" s="445"/>
      <c r="O46" s="445"/>
      <c r="P46" s="445"/>
      <c r="Q46" s="445"/>
    </row>
    <row r="47" spans="1:17" ht="11.25">
      <c r="A47" s="482" t="s">
        <v>1287</v>
      </c>
      <c r="B47" s="182" t="s">
        <v>1274</v>
      </c>
      <c r="C47" s="449" t="s">
        <v>1284</v>
      </c>
      <c r="D47" s="449"/>
      <c r="E47" s="449"/>
      <c r="F47" s="449"/>
      <c r="G47" s="449"/>
      <c r="H47" s="449"/>
      <c r="I47" s="449"/>
      <c r="J47" s="449"/>
      <c r="K47" s="449"/>
      <c r="L47" s="449"/>
      <c r="M47" s="449"/>
      <c r="N47" s="449"/>
      <c r="O47" s="449"/>
      <c r="P47" s="449"/>
      <c r="Q47" s="449"/>
    </row>
    <row r="48" spans="1:17" ht="11.25">
      <c r="A48" s="482"/>
      <c r="B48" s="182" t="s">
        <v>1276</v>
      </c>
      <c r="C48" s="450" t="s">
        <v>1285</v>
      </c>
      <c r="D48" s="450"/>
      <c r="E48" s="450"/>
      <c r="F48" s="450"/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50"/>
    </row>
    <row r="49" spans="1:17" ht="11.25">
      <c r="A49" s="482"/>
      <c r="B49" s="182" t="s">
        <v>1277</v>
      </c>
      <c r="C49" s="450" t="s">
        <v>1309</v>
      </c>
      <c r="D49" s="450"/>
      <c r="E49" s="450"/>
      <c r="F49" s="450"/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50"/>
    </row>
    <row r="50" spans="1:17" ht="11.25">
      <c r="A50" s="482"/>
      <c r="B50" s="182" t="s">
        <v>1279</v>
      </c>
      <c r="C50" s="481" t="s">
        <v>145</v>
      </c>
      <c r="D50" s="481"/>
      <c r="E50" s="481"/>
      <c r="F50" s="481"/>
      <c r="G50" s="481"/>
      <c r="H50" s="481"/>
      <c r="I50" s="481"/>
      <c r="J50" s="481"/>
      <c r="K50" s="481"/>
      <c r="L50" s="481"/>
      <c r="M50" s="481"/>
      <c r="N50" s="481"/>
      <c r="O50" s="481"/>
      <c r="P50" s="481"/>
      <c r="Q50" s="481"/>
    </row>
    <row r="51" spans="1:17" ht="11.25">
      <c r="A51" s="482"/>
      <c r="B51" s="198" t="s">
        <v>1280</v>
      </c>
      <c r="C51" s="210"/>
      <c r="D51" s="205" t="s">
        <v>1093</v>
      </c>
      <c r="E51" s="201">
        <v>3124442</v>
      </c>
      <c r="F51" s="201">
        <v>626970</v>
      </c>
      <c r="G51" s="201">
        <f>SUM(G52:G55)</f>
        <v>2497472</v>
      </c>
      <c r="H51" s="202">
        <f>I51+M51</f>
        <v>60350</v>
      </c>
      <c r="I51" s="202">
        <f>J51+K51+L51</f>
        <v>42350</v>
      </c>
      <c r="J51" s="202"/>
      <c r="K51" s="202"/>
      <c r="L51" s="202">
        <v>42350</v>
      </c>
      <c r="M51" s="202">
        <f>SUM(N51:Q51)</f>
        <v>18000</v>
      </c>
      <c r="N51" s="202"/>
      <c r="O51" s="202"/>
      <c r="P51" s="202"/>
      <c r="Q51" s="202">
        <v>18000</v>
      </c>
    </row>
    <row r="52" spans="1:17" ht="11.25">
      <c r="A52" s="482"/>
      <c r="B52" s="198" t="s">
        <v>1281</v>
      </c>
      <c r="C52" s="445"/>
      <c r="D52" s="445"/>
      <c r="E52" s="201">
        <f>SUM(F52:G52)</f>
        <v>60350</v>
      </c>
      <c r="F52" s="204">
        <f>SUM(I51)</f>
        <v>42350</v>
      </c>
      <c r="G52" s="204">
        <f>SUM(M51)</f>
        <v>18000</v>
      </c>
      <c r="H52" s="445"/>
      <c r="I52" s="445"/>
      <c r="J52" s="445"/>
      <c r="K52" s="445"/>
      <c r="L52" s="445"/>
      <c r="M52" s="445"/>
      <c r="N52" s="445"/>
      <c r="O52" s="445"/>
      <c r="P52" s="445"/>
      <c r="Q52" s="445"/>
    </row>
    <row r="53" spans="1:17" ht="11.25">
      <c r="A53" s="482"/>
      <c r="B53" s="198" t="s">
        <v>1085</v>
      </c>
      <c r="C53" s="445"/>
      <c r="D53" s="445"/>
      <c r="E53" s="201">
        <f>SUM(F53:G53)</f>
        <v>3017876</v>
      </c>
      <c r="F53" s="204">
        <v>538404</v>
      </c>
      <c r="G53" s="204">
        <v>2479472</v>
      </c>
      <c r="H53" s="445"/>
      <c r="I53" s="445"/>
      <c r="J53" s="445"/>
      <c r="K53" s="445"/>
      <c r="L53" s="445"/>
      <c r="M53" s="445"/>
      <c r="N53" s="445"/>
      <c r="O53" s="445"/>
      <c r="P53" s="445"/>
      <c r="Q53" s="445"/>
    </row>
    <row r="54" spans="1:17" ht="11.25">
      <c r="A54" s="482"/>
      <c r="B54" s="198" t="s">
        <v>1086</v>
      </c>
      <c r="C54" s="445"/>
      <c r="D54" s="445"/>
      <c r="E54" s="201">
        <f>SUM(F54:G54)</f>
        <v>0</v>
      </c>
      <c r="F54" s="204"/>
      <c r="G54" s="204"/>
      <c r="H54" s="445"/>
      <c r="I54" s="445"/>
      <c r="J54" s="445"/>
      <c r="K54" s="445"/>
      <c r="L54" s="445"/>
      <c r="M54" s="445"/>
      <c r="N54" s="445"/>
      <c r="O54" s="445"/>
      <c r="P54" s="445"/>
      <c r="Q54" s="445"/>
    </row>
    <row r="55" spans="1:17" ht="11.25">
      <c r="A55" s="482"/>
      <c r="B55" s="198" t="s">
        <v>1282</v>
      </c>
      <c r="C55" s="445"/>
      <c r="D55" s="445"/>
      <c r="E55" s="201">
        <f>SUM(F55:G55)</f>
        <v>0</v>
      </c>
      <c r="F55" s="204"/>
      <c r="G55" s="204"/>
      <c r="H55" s="445"/>
      <c r="I55" s="445"/>
      <c r="J55" s="445"/>
      <c r="K55" s="445"/>
      <c r="L55" s="445"/>
      <c r="M55" s="445"/>
      <c r="N55" s="445"/>
      <c r="O55" s="445"/>
      <c r="P55" s="445"/>
      <c r="Q55" s="445"/>
    </row>
    <row r="56" spans="1:17" ht="11.25" hidden="1">
      <c r="A56" s="482" t="s">
        <v>1308</v>
      </c>
      <c r="B56" s="182"/>
      <c r="C56" s="449"/>
      <c r="D56" s="449"/>
      <c r="E56" s="449"/>
      <c r="F56" s="449"/>
      <c r="G56" s="449"/>
      <c r="H56" s="449"/>
      <c r="I56" s="449"/>
      <c r="J56" s="449"/>
      <c r="K56" s="449"/>
      <c r="L56" s="449"/>
      <c r="M56" s="449"/>
      <c r="N56" s="449"/>
      <c r="O56" s="449"/>
      <c r="P56" s="449"/>
      <c r="Q56" s="449"/>
    </row>
    <row r="57" spans="1:17" ht="11.25" hidden="1">
      <c r="A57" s="482"/>
      <c r="B57" s="182"/>
      <c r="C57" s="450"/>
      <c r="D57" s="450"/>
      <c r="E57" s="450"/>
      <c r="F57" s="450"/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50"/>
    </row>
    <row r="58" spans="1:17" ht="11.25" hidden="1">
      <c r="A58" s="482"/>
      <c r="B58" s="182"/>
      <c r="C58" s="450"/>
      <c r="D58" s="450"/>
      <c r="E58" s="450"/>
      <c r="F58" s="450"/>
      <c r="G58" s="450"/>
      <c r="H58" s="450"/>
      <c r="I58" s="450"/>
      <c r="J58" s="450"/>
      <c r="K58" s="450"/>
      <c r="L58" s="450"/>
      <c r="M58" s="450"/>
      <c r="N58" s="450"/>
      <c r="O58" s="450"/>
      <c r="P58" s="450"/>
      <c r="Q58" s="450"/>
    </row>
    <row r="59" spans="1:17" ht="11.25" hidden="1">
      <c r="A59" s="482"/>
      <c r="B59" s="182"/>
      <c r="C59" s="481"/>
      <c r="D59" s="481"/>
      <c r="E59" s="481"/>
      <c r="F59" s="481"/>
      <c r="G59" s="481"/>
      <c r="H59" s="481"/>
      <c r="I59" s="481"/>
      <c r="J59" s="481"/>
      <c r="K59" s="481"/>
      <c r="L59" s="481"/>
      <c r="M59" s="481"/>
      <c r="N59" s="481"/>
      <c r="O59" s="481"/>
      <c r="P59" s="481"/>
      <c r="Q59" s="481"/>
    </row>
    <row r="60" spans="1:17" ht="11.25" hidden="1">
      <c r="A60" s="482"/>
      <c r="B60" s="198"/>
      <c r="C60" s="210"/>
      <c r="D60" s="205"/>
      <c r="E60" s="201"/>
      <c r="F60" s="201"/>
      <c r="G60" s="201"/>
      <c r="H60" s="202"/>
      <c r="I60" s="202"/>
      <c r="J60" s="202"/>
      <c r="K60" s="202"/>
      <c r="L60" s="202"/>
      <c r="M60" s="202"/>
      <c r="N60" s="202"/>
      <c r="O60" s="202"/>
      <c r="P60" s="202"/>
      <c r="Q60" s="202"/>
    </row>
    <row r="61" spans="1:17" ht="11.25" hidden="1">
      <c r="A61" s="482"/>
      <c r="B61" s="198"/>
      <c r="C61" s="445"/>
      <c r="D61" s="445"/>
      <c r="E61" s="201"/>
      <c r="F61" s="204"/>
      <c r="G61" s="204"/>
      <c r="H61" s="445"/>
      <c r="I61" s="445"/>
      <c r="J61" s="445"/>
      <c r="K61" s="445"/>
      <c r="L61" s="445"/>
      <c r="M61" s="445"/>
      <c r="N61" s="445"/>
      <c r="O61" s="445"/>
      <c r="P61" s="445"/>
      <c r="Q61" s="445"/>
    </row>
    <row r="62" spans="1:17" ht="11.25" hidden="1">
      <c r="A62" s="482"/>
      <c r="B62" s="198"/>
      <c r="C62" s="445"/>
      <c r="D62" s="445"/>
      <c r="E62" s="201"/>
      <c r="F62" s="204"/>
      <c r="G62" s="204"/>
      <c r="H62" s="445"/>
      <c r="I62" s="445"/>
      <c r="J62" s="445"/>
      <c r="K62" s="445"/>
      <c r="L62" s="445"/>
      <c r="M62" s="445"/>
      <c r="N62" s="445"/>
      <c r="O62" s="445"/>
      <c r="P62" s="445"/>
      <c r="Q62" s="445"/>
    </row>
    <row r="63" spans="1:17" ht="11.25" hidden="1">
      <c r="A63" s="482"/>
      <c r="B63" s="198"/>
      <c r="C63" s="445"/>
      <c r="D63" s="445"/>
      <c r="E63" s="201"/>
      <c r="F63" s="204"/>
      <c r="G63" s="204"/>
      <c r="H63" s="445"/>
      <c r="I63" s="445"/>
      <c r="J63" s="445"/>
      <c r="K63" s="445"/>
      <c r="L63" s="445"/>
      <c r="M63" s="445"/>
      <c r="N63" s="445"/>
      <c r="O63" s="445"/>
      <c r="P63" s="445"/>
      <c r="Q63" s="445"/>
    </row>
    <row r="64" spans="1:17" ht="11.25" hidden="1">
      <c r="A64" s="482"/>
      <c r="B64" s="198"/>
      <c r="C64" s="445"/>
      <c r="D64" s="445"/>
      <c r="E64" s="201"/>
      <c r="F64" s="204"/>
      <c r="G64" s="204"/>
      <c r="H64" s="445"/>
      <c r="I64" s="445"/>
      <c r="J64" s="445"/>
      <c r="K64" s="445"/>
      <c r="L64" s="445"/>
      <c r="M64" s="445"/>
      <c r="N64" s="445"/>
      <c r="O64" s="445"/>
      <c r="P64" s="445"/>
      <c r="Q64" s="445"/>
    </row>
    <row r="65" spans="1:17" ht="11.25">
      <c r="A65" s="482" t="s">
        <v>1297</v>
      </c>
      <c r="B65" s="182" t="s">
        <v>1274</v>
      </c>
      <c r="C65" s="449" t="s">
        <v>1284</v>
      </c>
      <c r="D65" s="449"/>
      <c r="E65" s="449"/>
      <c r="F65" s="449"/>
      <c r="G65" s="449"/>
      <c r="H65" s="449"/>
      <c r="I65" s="449"/>
      <c r="J65" s="449"/>
      <c r="K65" s="449"/>
      <c r="L65" s="449"/>
      <c r="M65" s="449"/>
      <c r="N65" s="449"/>
      <c r="O65" s="449"/>
      <c r="P65" s="449"/>
      <c r="Q65" s="449"/>
    </row>
    <row r="66" spans="1:17" ht="11.25">
      <c r="A66" s="482"/>
      <c r="B66" s="182" t="s">
        <v>1276</v>
      </c>
      <c r="C66" s="450" t="s">
        <v>1285</v>
      </c>
      <c r="D66" s="450"/>
      <c r="E66" s="450"/>
      <c r="F66" s="450"/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50"/>
    </row>
    <row r="67" spans="1:17" ht="11.25">
      <c r="A67" s="482"/>
      <c r="B67" s="182" t="s">
        <v>1277</v>
      </c>
      <c r="C67" s="450"/>
      <c r="D67" s="450"/>
      <c r="E67" s="450"/>
      <c r="F67" s="450"/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50"/>
    </row>
    <row r="68" spans="1:17" ht="11.25">
      <c r="A68" s="482"/>
      <c r="B68" s="182" t="s">
        <v>1279</v>
      </c>
      <c r="C68" s="481" t="s">
        <v>146</v>
      </c>
      <c r="D68" s="481"/>
      <c r="E68" s="481"/>
      <c r="F68" s="481"/>
      <c r="G68" s="481"/>
      <c r="H68" s="481"/>
      <c r="I68" s="481"/>
      <c r="J68" s="481"/>
      <c r="K68" s="481"/>
      <c r="L68" s="481"/>
      <c r="M68" s="481"/>
      <c r="N68" s="481"/>
      <c r="O68" s="481"/>
      <c r="P68" s="481"/>
      <c r="Q68" s="481"/>
    </row>
    <row r="69" spans="1:17" ht="11.25">
      <c r="A69" s="482"/>
      <c r="B69" s="198" t="s">
        <v>1280</v>
      </c>
      <c r="C69" s="199"/>
      <c r="D69" s="199" t="s">
        <v>1286</v>
      </c>
      <c r="E69" s="201">
        <f>SUM(F69:G69)</f>
        <v>765644</v>
      </c>
      <c r="F69" s="201">
        <f>SUM(F70:F73)</f>
        <v>157130</v>
      </c>
      <c r="G69" s="201">
        <f>SUM(G70:G73)</f>
        <v>608514</v>
      </c>
      <c r="H69" s="202">
        <f>I69+M69</f>
        <v>5000</v>
      </c>
      <c r="I69" s="202">
        <f>SUM(J69:L69)</f>
        <v>5000</v>
      </c>
      <c r="J69" s="202"/>
      <c r="K69" s="202"/>
      <c r="L69" s="202">
        <v>5000</v>
      </c>
      <c r="M69" s="202">
        <f>SUM(N69:Q69)</f>
        <v>0</v>
      </c>
      <c r="N69" s="202"/>
      <c r="O69" s="202"/>
      <c r="P69" s="202"/>
      <c r="Q69" s="202"/>
    </row>
    <row r="70" spans="1:17" ht="11.25">
      <c r="A70" s="482"/>
      <c r="B70" s="198" t="s">
        <v>1281</v>
      </c>
      <c r="C70" s="445"/>
      <c r="D70" s="445"/>
      <c r="E70" s="201">
        <f>SUM(F70:G70)</f>
        <v>5000</v>
      </c>
      <c r="F70" s="204">
        <f>SUM(I69)</f>
        <v>5000</v>
      </c>
      <c r="G70" s="204">
        <f>SUM(M69)</f>
        <v>0</v>
      </c>
      <c r="H70" s="445"/>
      <c r="I70" s="445"/>
      <c r="J70" s="445"/>
      <c r="K70" s="445"/>
      <c r="L70" s="445"/>
      <c r="M70" s="445"/>
      <c r="N70" s="445"/>
      <c r="O70" s="445"/>
      <c r="P70" s="445"/>
      <c r="Q70" s="445"/>
    </row>
    <row r="71" spans="1:17" ht="11.25">
      <c r="A71" s="482"/>
      <c r="B71" s="198" t="s">
        <v>1085</v>
      </c>
      <c r="C71" s="445"/>
      <c r="D71" s="445"/>
      <c r="E71" s="201">
        <f>SUM(F71:G71)</f>
        <v>760644</v>
      </c>
      <c r="F71" s="204">
        <v>152130</v>
      </c>
      <c r="G71" s="204">
        <v>608514</v>
      </c>
      <c r="H71" s="445"/>
      <c r="I71" s="445"/>
      <c r="J71" s="445"/>
      <c r="K71" s="445"/>
      <c r="L71" s="445"/>
      <c r="M71" s="445"/>
      <c r="N71" s="445"/>
      <c r="O71" s="445"/>
      <c r="P71" s="445"/>
      <c r="Q71" s="445"/>
    </row>
    <row r="72" spans="1:17" ht="11.25">
      <c r="A72" s="482"/>
      <c r="B72" s="198" t="s">
        <v>1086</v>
      </c>
      <c r="C72" s="445"/>
      <c r="D72" s="445"/>
      <c r="E72" s="201">
        <f>SUM(F72:G72)</f>
        <v>0</v>
      </c>
      <c r="F72" s="204"/>
      <c r="G72" s="204"/>
      <c r="H72" s="445"/>
      <c r="I72" s="445"/>
      <c r="J72" s="445"/>
      <c r="K72" s="445"/>
      <c r="L72" s="445"/>
      <c r="M72" s="445"/>
      <c r="N72" s="445"/>
      <c r="O72" s="445"/>
      <c r="P72" s="445"/>
      <c r="Q72" s="445"/>
    </row>
    <row r="73" spans="1:17" ht="11.25">
      <c r="A73" s="482"/>
      <c r="B73" s="198" t="s">
        <v>1282</v>
      </c>
      <c r="C73" s="445"/>
      <c r="D73" s="445"/>
      <c r="E73" s="201">
        <f>SUM(F73:G73)</f>
        <v>0</v>
      </c>
      <c r="F73" s="204"/>
      <c r="G73" s="204"/>
      <c r="H73" s="445"/>
      <c r="I73" s="445"/>
      <c r="J73" s="445"/>
      <c r="K73" s="445"/>
      <c r="L73" s="445"/>
      <c r="M73" s="445"/>
      <c r="N73" s="445"/>
      <c r="O73" s="445"/>
      <c r="P73" s="445"/>
      <c r="Q73" s="445"/>
    </row>
    <row r="74" spans="1:17" ht="11.25">
      <c r="A74" s="482" t="s">
        <v>1308</v>
      </c>
      <c r="B74" s="182" t="s">
        <v>1274</v>
      </c>
      <c r="C74" s="449" t="s">
        <v>1284</v>
      </c>
      <c r="D74" s="449"/>
      <c r="E74" s="449"/>
      <c r="F74" s="449"/>
      <c r="G74" s="449"/>
      <c r="H74" s="449"/>
      <c r="I74" s="449"/>
      <c r="J74" s="449"/>
      <c r="K74" s="449"/>
      <c r="L74" s="449"/>
      <c r="M74" s="449"/>
      <c r="N74" s="449"/>
      <c r="O74" s="449"/>
      <c r="P74" s="449"/>
      <c r="Q74" s="449"/>
    </row>
    <row r="75" spans="1:17" ht="11.25">
      <c r="A75" s="482"/>
      <c r="B75" s="182" t="s">
        <v>1276</v>
      </c>
      <c r="C75" s="450" t="s">
        <v>1050</v>
      </c>
      <c r="D75" s="450"/>
      <c r="E75" s="450"/>
      <c r="F75" s="450"/>
      <c r="G75" s="450"/>
      <c r="H75" s="450"/>
      <c r="I75" s="450"/>
      <c r="J75" s="450"/>
      <c r="K75" s="450"/>
      <c r="L75" s="450"/>
      <c r="M75" s="450"/>
      <c r="N75" s="450"/>
      <c r="O75" s="450"/>
      <c r="P75" s="450"/>
      <c r="Q75" s="450"/>
    </row>
    <row r="76" spans="1:17" ht="11.25">
      <c r="A76" s="482"/>
      <c r="B76" s="182" t="s">
        <v>1277</v>
      </c>
      <c r="C76" s="450" t="s">
        <v>1389</v>
      </c>
      <c r="D76" s="450"/>
      <c r="E76" s="450"/>
      <c r="F76" s="450"/>
      <c r="G76" s="450"/>
      <c r="H76" s="450"/>
      <c r="I76" s="450"/>
      <c r="J76" s="450"/>
      <c r="K76" s="450"/>
      <c r="L76" s="450"/>
      <c r="M76" s="450"/>
      <c r="N76" s="450"/>
      <c r="O76" s="450"/>
      <c r="P76" s="450"/>
      <c r="Q76" s="450"/>
    </row>
    <row r="77" spans="1:17" s="181" customFormat="1" ht="10.5" customHeight="1">
      <c r="A77" s="482"/>
      <c r="B77" s="182" t="s">
        <v>1279</v>
      </c>
      <c r="C77" s="481" t="s">
        <v>1045</v>
      </c>
      <c r="D77" s="481"/>
      <c r="E77" s="481"/>
      <c r="F77" s="481"/>
      <c r="G77" s="481"/>
      <c r="H77" s="481"/>
      <c r="I77" s="481"/>
      <c r="J77" s="481"/>
      <c r="K77" s="481"/>
      <c r="L77" s="481"/>
      <c r="M77" s="481"/>
      <c r="N77" s="481"/>
      <c r="O77" s="481"/>
      <c r="P77" s="481"/>
      <c r="Q77" s="481"/>
    </row>
    <row r="78" spans="1:17" ht="11.25">
      <c r="A78" s="482"/>
      <c r="B78" s="198" t="s">
        <v>1280</v>
      </c>
      <c r="C78" s="200"/>
      <c r="D78" s="205" t="s">
        <v>1231</v>
      </c>
      <c r="E78" s="201">
        <f>SUM(F78:G78)</f>
        <v>360391</v>
      </c>
      <c r="F78" s="201">
        <f>SUM(F79:F82)</f>
        <v>54059</v>
      </c>
      <c r="G78" s="201">
        <f>SUM(G79:G82)</f>
        <v>306332</v>
      </c>
      <c r="H78" s="202">
        <f>SUM(I78,M78)</f>
        <v>360391</v>
      </c>
      <c r="I78" s="202">
        <f>SUM(J78:L78)</f>
        <v>54059</v>
      </c>
      <c r="J78" s="202"/>
      <c r="K78" s="202"/>
      <c r="L78" s="202">
        <v>54059</v>
      </c>
      <c r="M78" s="202">
        <f>SUM(N78:Q78)</f>
        <v>306332</v>
      </c>
      <c r="N78" s="202"/>
      <c r="O78" s="202"/>
      <c r="P78" s="202"/>
      <c r="Q78" s="202">
        <v>306332</v>
      </c>
    </row>
    <row r="79" spans="1:17" ht="11.25">
      <c r="A79" s="482"/>
      <c r="B79" s="198" t="s">
        <v>1281</v>
      </c>
      <c r="C79" s="445"/>
      <c r="D79" s="445"/>
      <c r="E79" s="201">
        <f>SUM(F79:G79)</f>
        <v>360391</v>
      </c>
      <c r="F79" s="204">
        <f>SUM(I78)</f>
        <v>54059</v>
      </c>
      <c r="G79" s="204">
        <f>SUM(M78)</f>
        <v>306332</v>
      </c>
      <c r="H79" s="445"/>
      <c r="I79" s="445"/>
      <c r="J79" s="445"/>
      <c r="K79" s="445"/>
      <c r="L79" s="445"/>
      <c r="M79" s="445"/>
      <c r="N79" s="445"/>
      <c r="O79" s="445"/>
      <c r="P79" s="445"/>
      <c r="Q79" s="445"/>
    </row>
    <row r="80" spans="1:17" ht="11.25">
      <c r="A80" s="482"/>
      <c r="B80" s="198" t="s">
        <v>1085</v>
      </c>
      <c r="C80" s="445"/>
      <c r="D80" s="445"/>
      <c r="E80" s="201">
        <f>SUM(F80:G80)</f>
        <v>0</v>
      </c>
      <c r="F80" s="204"/>
      <c r="G80" s="204"/>
      <c r="H80" s="445"/>
      <c r="I80" s="445"/>
      <c r="J80" s="445"/>
      <c r="K80" s="445"/>
      <c r="L80" s="445"/>
      <c r="M80" s="445"/>
      <c r="N80" s="445"/>
      <c r="O80" s="445"/>
      <c r="P80" s="445"/>
      <c r="Q80" s="445"/>
    </row>
    <row r="81" spans="1:17" ht="11.25">
      <c r="A81" s="482"/>
      <c r="B81" s="198" t="s">
        <v>1086</v>
      </c>
      <c r="C81" s="445"/>
      <c r="D81" s="445"/>
      <c r="E81" s="201">
        <f>SUM(F81:G81)</f>
        <v>0</v>
      </c>
      <c r="F81" s="204"/>
      <c r="G81" s="204"/>
      <c r="H81" s="445"/>
      <c r="I81" s="445"/>
      <c r="J81" s="445"/>
      <c r="K81" s="445"/>
      <c r="L81" s="445"/>
      <c r="M81" s="445"/>
      <c r="N81" s="445"/>
      <c r="O81" s="445"/>
      <c r="P81" s="445"/>
      <c r="Q81" s="445"/>
    </row>
    <row r="82" spans="1:17" ht="11.25">
      <c r="A82" s="482"/>
      <c r="B82" s="198" t="s">
        <v>1282</v>
      </c>
      <c r="C82" s="445"/>
      <c r="D82" s="445"/>
      <c r="E82" s="201">
        <f>SUM(F82:G82)</f>
        <v>0</v>
      </c>
      <c r="F82" s="204"/>
      <c r="G82" s="204"/>
      <c r="H82" s="445"/>
      <c r="I82" s="445"/>
      <c r="J82" s="445"/>
      <c r="K82" s="445"/>
      <c r="L82" s="445"/>
      <c r="M82" s="445"/>
      <c r="N82" s="445"/>
      <c r="O82" s="445"/>
      <c r="P82" s="445"/>
      <c r="Q82" s="445"/>
    </row>
    <row r="83" spans="3:17" ht="11.25" hidden="1">
      <c r="C83" s="206"/>
      <c r="D83" s="206"/>
      <c r="E83" s="173"/>
      <c r="F83" s="173"/>
      <c r="G83" s="173"/>
      <c r="H83" s="206"/>
      <c r="I83" s="206"/>
      <c r="J83" s="206"/>
      <c r="K83" s="206"/>
      <c r="L83" s="206"/>
      <c r="M83" s="206"/>
      <c r="N83" s="206"/>
      <c r="O83" s="206"/>
      <c r="P83" s="206"/>
      <c r="Q83" s="207"/>
    </row>
    <row r="84" spans="1:17" ht="11.25" hidden="1">
      <c r="A84" s="208"/>
      <c r="C84" s="206"/>
      <c r="D84" s="206"/>
      <c r="E84" s="209"/>
      <c r="F84" s="173"/>
      <c r="G84" s="173"/>
      <c r="H84" s="206"/>
      <c r="I84" s="206"/>
      <c r="J84" s="206"/>
      <c r="K84" s="206"/>
      <c r="L84" s="206"/>
      <c r="M84" s="206"/>
      <c r="N84" s="206"/>
      <c r="O84" s="206"/>
      <c r="P84" s="206"/>
      <c r="Q84" s="207"/>
    </row>
    <row r="85" spans="1:17" ht="11.25" hidden="1">
      <c r="A85" s="208"/>
      <c r="C85" s="206"/>
      <c r="D85" s="206"/>
      <c r="E85" s="173"/>
      <c r="F85" s="173"/>
      <c r="G85" s="173"/>
      <c r="H85" s="206"/>
      <c r="I85" s="206"/>
      <c r="J85" s="206"/>
      <c r="K85" s="206"/>
      <c r="L85" s="206"/>
      <c r="M85" s="206"/>
      <c r="N85" s="206"/>
      <c r="O85" s="206"/>
      <c r="P85" s="206"/>
      <c r="Q85" s="207"/>
    </row>
    <row r="86" spans="1:17" ht="11.25">
      <c r="A86" s="175">
        <v>1</v>
      </c>
      <c r="B86" s="175">
        <v>2</v>
      </c>
      <c r="C86" s="175">
        <v>3</v>
      </c>
      <c r="D86" s="175">
        <v>4</v>
      </c>
      <c r="E86" s="176">
        <v>5</v>
      </c>
      <c r="F86" s="176">
        <v>6</v>
      </c>
      <c r="G86" s="176">
        <v>7</v>
      </c>
      <c r="H86" s="175">
        <v>8</v>
      </c>
      <c r="I86" s="175">
        <v>9</v>
      </c>
      <c r="J86" s="175">
        <v>10</v>
      </c>
      <c r="K86" s="175">
        <v>11</v>
      </c>
      <c r="L86" s="175">
        <v>12</v>
      </c>
      <c r="M86" s="175">
        <v>13</v>
      </c>
      <c r="N86" s="175">
        <v>14</v>
      </c>
      <c r="O86" s="175">
        <v>15</v>
      </c>
      <c r="P86" s="175">
        <v>16</v>
      </c>
      <c r="Q86" s="175">
        <v>17</v>
      </c>
    </row>
    <row r="87" spans="1:17" ht="11.25">
      <c r="A87" s="482" t="s">
        <v>1310</v>
      </c>
      <c r="B87" s="182" t="s">
        <v>1274</v>
      </c>
      <c r="C87" s="449" t="s">
        <v>1032</v>
      </c>
      <c r="D87" s="449"/>
      <c r="E87" s="449"/>
      <c r="F87" s="449"/>
      <c r="G87" s="449"/>
      <c r="H87" s="449"/>
      <c r="I87" s="449"/>
      <c r="J87" s="449"/>
      <c r="K87" s="449"/>
      <c r="L87" s="449"/>
      <c r="M87" s="449"/>
      <c r="N87" s="449"/>
      <c r="O87" s="449"/>
      <c r="P87" s="449"/>
      <c r="Q87" s="449"/>
    </row>
    <row r="88" spans="1:17" ht="11.25">
      <c r="A88" s="482"/>
      <c r="B88" s="182" t="s">
        <v>1276</v>
      </c>
      <c r="C88" s="450"/>
      <c r="D88" s="450"/>
      <c r="E88" s="450"/>
      <c r="F88" s="450"/>
      <c r="G88" s="450"/>
      <c r="H88" s="450"/>
      <c r="I88" s="450"/>
      <c r="J88" s="450"/>
      <c r="K88" s="450"/>
      <c r="L88" s="450"/>
      <c r="M88" s="450"/>
      <c r="N88" s="450"/>
      <c r="O88" s="450"/>
      <c r="P88" s="450"/>
      <c r="Q88" s="450"/>
    </row>
    <row r="89" spans="1:17" ht="11.25">
      <c r="A89" s="482"/>
      <c r="B89" s="182" t="s">
        <v>1277</v>
      </c>
      <c r="C89" s="450" t="s">
        <v>1278</v>
      </c>
      <c r="D89" s="450"/>
      <c r="E89" s="450"/>
      <c r="F89" s="450"/>
      <c r="G89" s="450"/>
      <c r="H89" s="450"/>
      <c r="I89" s="450"/>
      <c r="J89" s="450"/>
      <c r="K89" s="450"/>
      <c r="L89" s="450"/>
      <c r="M89" s="450"/>
      <c r="N89" s="450"/>
      <c r="O89" s="450"/>
      <c r="P89" s="450"/>
      <c r="Q89" s="450"/>
    </row>
    <row r="90" spans="1:17" ht="11.25">
      <c r="A90" s="482"/>
      <c r="B90" s="182" t="s">
        <v>1279</v>
      </c>
      <c r="C90" s="481" t="s">
        <v>307</v>
      </c>
      <c r="D90" s="481"/>
      <c r="E90" s="481"/>
      <c r="F90" s="481"/>
      <c r="G90" s="481"/>
      <c r="H90" s="481"/>
      <c r="I90" s="481"/>
      <c r="J90" s="481"/>
      <c r="K90" s="481"/>
      <c r="L90" s="481"/>
      <c r="M90" s="481"/>
      <c r="N90" s="481"/>
      <c r="O90" s="481"/>
      <c r="P90" s="481"/>
      <c r="Q90" s="481"/>
    </row>
    <row r="91" spans="1:17" ht="11.25">
      <c r="A91" s="482"/>
      <c r="B91" s="198" t="s">
        <v>1280</v>
      </c>
      <c r="C91" s="210"/>
      <c r="D91" s="205" t="s">
        <v>1105</v>
      </c>
      <c r="E91" s="201">
        <v>612874</v>
      </c>
      <c r="F91" s="201">
        <v>328619</v>
      </c>
      <c r="G91" s="201">
        <f>SUM(G92:G95)</f>
        <v>284255</v>
      </c>
      <c r="H91" s="202">
        <f>I91+M91</f>
        <v>582799</v>
      </c>
      <c r="I91" s="202">
        <f>SUM(J91:L91)</f>
        <v>298544</v>
      </c>
      <c r="J91" s="202"/>
      <c r="K91" s="202"/>
      <c r="L91" s="202">
        <v>298544</v>
      </c>
      <c r="M91" s="202">
        <f>SUM(N91:Q91)</f>
        <v>284255</v>
      </c>
      <c r="N91" s="202"/>
      <c r="O91" s="202"/>
      <c r="P91" s="202"/>
      <c r="Q91" s="202">
        <v>284255</v>
      </c>
    </row>
    <row r="92" spans="1:17" ht="11.25">
      <c r="A92" s="482"/>
      <c r="B92" s="198" t="s">
        <v>1281</v>
      </c>
      <c r="C92" s="445"/>
      <c r="D92" s="445"/>
      <c r="E92" s="201">
        <f>SUM(F92:G92)</f>
        <v>582799</v>
      </c>
      <c r="F92" s="204">
        <f>SUM(I91)</f>
        <v>298544</v>
      </c>
      <c r="G92" s="204">
        <f>SUM(M91)</f>
        <v>284255</v>
      </c>
      <c r="H92" s="445"/>
      <c r="I92" s="445"/>
      <c r="J92" s="445"/>
      <c r="K92" s="445"/>
      <c r="L92" s="445"/>
      <c r="M92" s="445"/>
      <c r="N92" s="445"/>
      <c r="O92" s="445"/>
      <c r="P92" s="445"/>
      <c r="Q92" s="445"/>
    </row>
    <row r="93" spans="1:17" ht="11.25">
      <c r="A93" s="482"/>
      <c r="B93" s="198" t="s">
        <v>1085</v>
      </c>
      <c r="C93" s="445"/>
      <c r="D93" s="445"/>
      <c r="E93" s="201">
        <f>SUM(F93:G93)</f>
        <v>0</v>
      </c>
      <c r="F93" s="204"/>
      <c r="G93" s="204"/>
      <c r="H93" s="445"/>
      <c r="I93" s="445"/>
      <c r="J93" s="445"/>
      <c r="K93" s="445"/>
      <c r="L93" s="445"/>
      <c r="M93" s="445"/>
      <c r="N93" s="445"/>
      <c r="O93" s="445"/>
      <c r="P93" s="445"/>
      <c r="Q93" s="445"/>
    </row>
    <row r="94" spans="1:17" ht="11.25">
      <c r="A94" s="482"/>
      <c r="B94" s="198" t="s">
        <v>1086</v>
      </c>
      <c r="C94" s="445"/>
      <c r="D94" s="445"/>
      <c r="E94" s="201">
        <f>SUM(F94:G94)</f>
        <v>0</v>
      </c>
      <c r="F94" s="204"/>
      <c r="G94" s="204"/>
      <c r="H94" s="445"/>
      <c r="I94" s="445"/>
      <c r="J94" s="445"/>
      <c r="K94" s="445"/>
      <c r="L94" s="445"/>
      <c r="M94" s="445"/>
      <c r="N94" s="445"/>
      <c r="O94" s="445"/>
      <c r="P94" s="445"/>
      <c r="Q94" s="445"/>
    </row>
    <row r="95" spans="1:17" ht="11.25">
      <c r="A95" s="482"/>
      <c r="B95" s="198" t="s">
        <v>1282</v>
      </c>
      <c r="C95" s="445"/>
      <c r="D95" s="445"/>
      <c r="E95" s="201">
        <f>SUM(F95:G95)</f>
        <v>0</v>
      </c>
      <c r="F95" s="204"/>
      <c r="G95" s="204"/>
      <c r="H95" s="445"/>
      <c r="I95" s="445"/>
      <c r="J95" s="445"/>
      <c r="K95" s="445"/>
      <c r="L95" s="445"/>
      <c r="M95" s="445"/>
      <c r="N95" s="445"/>
      <c r="O95" s="445"/>
      <c r="P95" s="445"/>
      <c r="Q95" s="445"/>
    </row>
    <row r="96" spans="1:17" ht="11.25">
      <c r="A96" s="446" t="s">
        <v>1051</v>
      </c>
      <c r="B96" s="182" t="s">
        <v>1274</v>
      </c>
      <c r="C96" s="449" t="s">
        <v>1284</v>
      </c>
      <c r="D96" s="449"/>
      <c r="E96" s="449"/>
      <c r="F96" s="449"/>
      <c r="G96" s="449"/>
      <c r="H96" s="449"/>
      <c r="I96" s="449"/>
      <c r="J96" s="449"/>
      <c r="K96" s="449"/>
      <c r="L96" s="449"/>
      <c r="M96" s="449"/>
      <c r="N96" s="449"/>
      <c r="O96" s="449"/>
      <c r="P96" s="449"/>
      <c r="Q96" s="449"/>
    </row>
    <row r="97" spans="1:17" ht="11.25">
      <c r="A97" s="447"/>
      <c r="B97" s="182" t="s">
        <v>1276</v>
      </c>
      <c r="C97" s="450" t="s">
        <v>772</v>
      </c>
      <c r="D97" s="450"/>
      <c r="E97" s="450"/>
      <c r="F97" s="450"/>
      <c r="G97" s="450"/>
      <c r="H97" s="450"/>
      <c r="I97" s="450"/>
      <c r="J97" s="450"/>
      <c r="K97" s="450"/>
      <c r="L97" s="450"/>
      <c r="M97" s="450"/>
      <c r="N97" s="450"/>
      <c r="O97" s="450"/>
      <c r="P97" s="450"/>
      <c r="Q97" s="450"/>
    </row>
    <row r="98" spans="1:17" ht="11.25">
      <c r="A98" s="447"/>
      <c r="B98" s="182" t="s">
        <v>1277</v>
      </c>
      <c r="C98" s="450" t="s">
        <v>451</v>
      </c>
      <c r="D98" s="450"/>
      <c r="E98" s="450"/>
      <c r="F98" s="450"/>
      <c r="G98" s="450"/>
      <c r="H98" s="450"/>
      <c r="I98" s="450"/>
      <c r="J98" s="450"/>
      <c r="K98" s="450"/>
      <c r="L98" s="450"/>
      <c r="M98" s="450"/>
      <c r="N98" s="450"/>
      <c r="O98" s="450"/>
      <c r="P98" s="450"/>
      <c r="Q98" s="450"/>
    </row>
    <row r="99" spans="1:17" ht="11.25">
      <c r="A99" s="447"/>
      <c r="B99" s="182" t="s">
        <v>1279</v>
      </c>
      <c r="C99" s="481" t="s">
        <v>452</v>
      </c>
      <c r="D99" s="481"/>
      <c r="E99" s="481"/>
      <c r="F99" s="481"/>
      <c r="G99" s="481"/>
      <c r="H99" s="481"/>
      <c r="I99" s="481"/>
      <c r="J99" s="481"/>
      <c r="K99" s="481"/>
      <c r="L99" s="481"/>
      <c r="M99" s="481"/>
      <c r="N99" s="481"/>
      <c r="O99" s="481"/>
      <c r="P99" s="481"/>
      <c r="Q99" s="481"/>
    </row>
    <row r="100" spans="1:17" ht="11.25">
      <c r="A100" s="447"/>
      <c r="B100" s="198" t="s">
        <v>1280</v>
      </c>
      <c r="C100" s="210"/>
      <c r="D100" s="205" t="s">
        <v>612</v>
      </c>
      <c r="E100" s="201">
        <f>E101+E102</f>
        <v>2949166</v>
      </c>
      <c r="F100" s="201">
        <f>F101+F102</f>
        <v>884750</v>
      </c>
      <c r="G100" s="201">
        <f>SUM(G101:G104)</f>
        <v>2064416</v>
      </c>
      <c r="H100" s="202">
        <f>I100+M100</f>
        <v>16470</v>
      </c>
      <c r="I100" s="202">
        <f>SUM(J100:L100)</f>
        <v>4941</v>
      </c>
      <c r="J100" s="202"/>
      <c r="K100" s="202"/>
      <c r="L100" s="202">
        <v>4941</v>
      </c>
      <c r="M100" s="202">
        <f>SUM(N100:Q100)</f>
        <v>11529</v>
      </c>
      <c r="N100" s="202"/>
      <c r="O100" s="202"/>
      <c r="P100" s="202"/>
      <c r="Q100" s="202">
        <v>11529</v>
      </c>
    </row>
    <row r="101" spans="1:17" ht="11.25">
      <c r="A101" s="447"/>
      <c r="B101" s="198" t="s">
        <v>1281</v>
      </c>
      <c r="C101" s="445"/>
      <c r="D101" s="445"/>
      <c r="E101" s="201">
        <f>SUM(F101:G101)</f>
        <v>16470</v>
      </c>
      <c r="F101" s="204">
        <f>SUM(I100)</f>
        <v>4941</v>
      </c>
      <c r="G101" s="204">
        <f>SUM(M100)</f>
        <v>11529</v>
      </c>
      <c r="H101" s="445"/>
      <c r="I101" s="445"/>
      <c r="J101" s="445"/>
      <c r="K101" s="445"/>
      <c r="L101" s="445"/>
      <c r="M101" s="445"/>
      <c r="N101" s="445"/>
      <c r="O101" s="445"/>
      <c r="P101" s="445"/>
      <c r="Q101" s="445"/>
    </row>
    <row r="102" spans="1:17" ht="11.25">
      <c r="A102" s="447"/>
      <c r="B102" s="198" t="s">
        <v>1085</v>
      </c>
      <c r="C102" s="445"/>
      <c r="D102" s="445"/>
      <c r="E102" s="201">
        <f>SUM(F102:G102)</f>
        <v>2932696</v>
      </c>
      <c r="F102" s="204">
        <v>879809</v>
      </c>
      <c r="G102" s="204">
        <v>2052887</v>
      </c>
      <c r="H102" s="445"/>
      <c r="I102" s="445"/>
      <c r="J102" s="445"/>
      <c r="K102" s="445"/>
      <c r="L102" s="445"/>
      <c r="M102" s="445"/>
      <c r="N102" s="445"/>
      <c r="O102" s="445"/>
      <c r="P102" s="445"/>
      <c r="Q102" s="445"/>
    </row>
    <row r="103" spans="1:17" ht="11.25">
      <c r="A103" s="447"/>
      <c r="B103" s="198" t="s">
        <v>1086</v>
      </c>
      <c r="C103" s="445"/>
      <c r="D103" s="445"/>
      <c r="E103" s="201">
        <f>SUM(F103:G103)</f>
        <v>0</v>
      </c>
      <c r="F103" s="204"/>
      <c r="G103" s="204"/>
      <c r="H103" s="445"/>
      <c r="I103" s="445"/>
      <c r="J103" s="445"/>
      <c r="K103" s="445"/>
      <c r="L103" s="445"/>
      <c r="M103" s="445"/>
      <c r="N103" s="445"/>
      <c r="O103" s="445"/>
      <c r="P103" s="445"/>
      <c r="Q103" s="445"/>
    </row>
    <row r="104" spans="1:17" ht="11.25">
      <c r="A104" s="448"/>
      <c r="B104" s="198" t="s">
        <v>1282</v>
      </c>
      <c r="C104" s="445"/>
      <c r="D104" s="445"/>
      <c r="E104" s="201">
        <f>SUM(F104:G104)</f>
        <v>0</v>
      </c>
      <c r="F104" s="204"/>
      <c r="G104" s="204"/>
      <c r="H104" s="445"/>
      <c r="I104" s="445"/>
      <c r="J104" s="445"/>
      <c r="K104" s="445"/>
      <c r="L104" s="445"/>
      <c r="M104" s="445"/>
      <c r="N104" s="445"/>
      <c r="O104" s="445"/>
      <c r="P104" s="445"/>
      <c r="Q104" s="445"/>
    </row>
    <row r="105" spans="1:17" ht="11.25">
      <c r="A105" s="436"/>
      <c r="B105" s="182" t="s">
        <v>1274</v>
      </c>
      <c r="C105" s="449" t="s">
        <v>1031</v>
      </c>
      <c r="D105" s="449"/>
      <c r="E105" s="449"/>
      <c r="F105" s="449"/>
      <c r="G105" s="449"/>
      <c r="H105" s="449"/>
      <c r="I105" s="449"/>
      <c r="J105" s="449"/>
      <c r="K105" s="449"/>
      <c r="L105" s="449"/>
      <c r="M105" s="449"/>
      <c r="N105" s="449"/>
      <c r="O105" s="449"/>
      <c r="P105" s="449"/>
      <c r="Q105" s="449"/>
    </row>
    <row r="106" spans="1:17" ht="11.25">
      <c r="A106" s="437"/>
      <c r="B106" s="182" t="s">
        <v>1276</v>
      </c>
      <c r="C106" s="450"/>
      <c r="D106" s="450"/>
      <c r="E106" s="450"/>
      <c r="F106" s="450"/>
      <c r="G106" s="450"/>
      <c r="H106" s="450"/>
      <c r="I106" s="450"/>
      <c r="J106" s="450"/>
      <c r="K106" s="450"/>
      <c r="L106" s="450"/>
      <c r="M106" s="450"/>
      <c r="N106" s="450"/>
      <c r="O106" s="450"/>
      <c r="P106" s="450"/>
      <c r="Q106" s="450"/>
    </row>
    <row r="107" spans="1:17" ht="11.25">
      <c r="A107" s="437"/>
      <c r="B107" s="182" t="s">
        <v>1277</v>
      </c>
      <c r="C107" s="450" t="s">
        <v>1033</v>
      </c>
      <c r="D107" s="450"/>
      <c r="E107" s="450"/>
      <c r="F107" s="450"/>
      <c r="G107" s="450"/>
      <c r="H107" s="450"/>
      <c r="I107" s="450"/>
      <c r="J107" s="450"/>
      <c r="K107" s="450"/>
      <c r="L107" s="450"/>
      <c r="M107" s="450"/>
      <c r="N107" s="450"/>
      <c r="O107" s="450"/>
      <c r="P107" s="450"/>
      <c r="Q107" s="450"/>
    </row>
    <row r="108" spans="1:17" ht="11.25">
      <c r="A108" s="437"/>
      <c r="B108" s="182" t="s">
        <v>1279</v>
      </c>
      <c r="C108" s="481" t="s">
        <v>1028</v>
      </c>
      <c r="D108" s="481"/>
      <c r="E108" s="481"/>
      <c r="F108" s="481"/>
      <c r="G108" s="481"/>
      <c r="H108" s="481"/>
      <c r="I108" s="481"/>
      <c r="J108" s="481"/>
      <c r="K108" s="481"/>
      <c r="L108" s="481"/>
      <c r="M108" s="481"/>
      <c r="N108" s="481"/>
      <c r="O108" s="481"/>
      <c r="P108" s="481"/>
      <c r="Q108" s="481"/>
    </row>
    <row r="109" spans="1:17" ht="11.25">
      <c r="A109" s="437" t="s">
        <v>449</v>
      </c>
      <c r="B109" s="198" t="s">
        <v>1280</v>
      </c>
      <c r="C109" s="210"/>
      <c r="D109" s="205" t="s">
        <v>1029</v>
      </c>
      <c r="E109" s="201">
        <f>E110+E111</f>
        <v>419800</v>
      </c>
      <c r="F109" s="201">
        <f>F110+F111</f>
        <v>79800</v>
      </c>
      <c r="G109" s="201">
        <f>SUM(G110:G113)</f>
        <v>340000</v>
      </c>
      <c r="H109" s="202">
        <f>I109+M109</f>
        <v>5000</v>
      </c>
      <c r="I109" s="202">
        <f>SUM(J109:L109)</f>
        <v>5000</v>
      </c>
      <c r="J109" s="202"/>
      <c r="K109" s="202"/>
      <c r="L109" s="202">
        <v>5000</v>
      </c>
      <c r="M109" s="202">
        <f>SUM(N109:Q109)</f>
        <v>0</v>
      </c>
      <c r="N109" s="202"/>
      <c r="O109" s="202"/>
      <c r="P109" s="202"/>
      <c r="Q109" s="202"/>
    </row>
    <row r="110" spans="1:17" ht="11.25">
      <c r="A110" s="437"/>
      <c r="B110" s="198" t="s">
        <v>1281</v>
      </c>
      <c r="C110" s="445"/>
      <c r="D110" s="445"/>
      <c r="E110" s="201">
        <f>SUM(F110:G110)</f>
        <v>5000</v>
      </c>
      <c r="F110" s="204">
        <f>SUM(I109)</f>
        <v>5000</v>
      </c>
      <c r="G110" s="204">
        <f>SUM(M109)</f>
        <v>0</v>
      </c>
      <c r="H110" s="445"/>
      <c r="I110" s="445"/>
      <c r="J110" s="445"/>
      <c r="K110" s="445"/>
      <c r="L110" s="445"/>
      <c r="M110" s="445"/>
      <c r="N110" s="445"/>
      <c r="O110" s="445"/>
      <c r="P110" s="445"/>
      <c r="Q110" s="445"/>
    </row>
    <row r="111" spans="1:17" ht="11.25">
      <c r="A111" s="437"/>
      <c r="B111" s="198" t="s">
        <v>1085</v>
      </c>
      <c r="C111" s="445"/>
      <c r="D111" s="445"/>
      <c r="E111" s="201">
        <f>SUM(F111:G111)</f>
        <v>414800</v>
      </c>
      <c r="F111" s="204">
        <v>74800</v>
      </c>
      <c r="G111" s="204">
        <v>340000</v>
      </c>
      <c r="H111" s="445"/>
      <c r="I111" s="445"/>
      <c r="J111" s="445"/>
      <c r="K111" s="445"/>
      <c r="L111" s="445"/>
      <c r="M111" s="445"/>
      <c r="N111" s="445"/>
      <c r="O111" s="445"/>
      <c r="P111" s="445"/>
      <c r="Q111" s="445"/>
    </row>
    <row r="112" spans="1:17" ht="11.25">
      <c r="A112" s="447"/>
      <c r="B112" s="198" t="s">
        <v>1086</v>
      </c>
      <c r="C112" s="445"/>
      <c r="D112" s="445"/>
      <c r="E112" s="201">
        <f>SUM(F112:G112)</f>
        <v>0</v>
      </c>
      <c r="F112" s="204"/>
      <c r="G112" s="204"/>
      <c r="H112" s="445"/>
      <c r="I112" s="445"/>
      <c r="J112" s="445"/>
      <c r="K112" s="445"/>
      <c r="L112" s="445"/>
      <c r="M112" s="445"/>
      <c r="N112" s="445"/>
      <c r="O112" s="445"/>
      <c r="P112" s="445"/>
      <c r="Q112" s="445"/>
    </row>
    <row r="113" spans="1:17" ht="11.25">
      <c r="A113" s="448"/>
      <c r="B113" s="198" t="s">
        <v>1282</v>
      </c>
      <c r="C113" s="445"/>
      <c r="D113" s="445"/>
      <c r="E113" s="201">
        <f>SUM(F113:G113)</f>
        <v>0</v>
      </c>
      <c r="F113" s="204"/>
      <c r="G113" s="204"/>
      <c r="H113" s="445"/>
      <c r="I113" s="445"/>
      <c r="J113" s="445"/>
      <c r="K113" s="445"/>
      <c r="L113" s="445"/>
      <c r="M113" s="445"/>
      <c r="N113" s="445"/>
      <c r="O113" s="445"/>
      <c r="P113" s="445"/>
      <c r="Q113" s="445"/>
    </row>
    <row r="114" spans="1:17" ht="12.75" customHeight="1">
      <c r="A114" s="446" t="s">
        <v>450</v>
      </c>
      <c r="B114" s="182" t="s">
        <v>1274</v>
      </c>
      <c r="C114" s="449" t="s">
        <v>1284</v>
      </c>
      <c r="D114" s="449"/>
      <c r="E114" s="449"/>
      <c r="F114" s="449"/>
      <c r="G114" s="449"/>
      <c r="H114" s="449"/>
      <c r="I114" s="449"/>
      <c r="J114" s="449"/>
      <c r="K114" s="449"/>
      <c r="L114" s="449"/>
      <c r="M114" s="449"/>
      <c r="N114" s="449"/>
      <c r="O114" s="449"/>
      <c r="P114" s="449"/>
      <c r="Q114" s="449"/>
    </row>
    <row r="115" spans="1:17" ht="11.25">
      <c r="A115" s="447"/>
      <c r="B115" s="182" t="s">
        <v>1276</v>
      </c>
      <c r="C115" s="450" t="s">
        <v>772</v>
      </c>
      <c r="D115" s="450"/>
      <c r="E115" s="450"/>
      <c r="F115" s="450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450"/>
    </row>
    <row r="116" spans="1:17" ht="11.25">
      <c r="A116" s="447"/>
      <c r="B116" s="182" t="s">
        <v>1277</v>
      </c>
      <c r="C116" s="450" t="s">
        <v>773</v>
      </c>
      <c r="D116" s="450"/>
      <c r="E116" s="450"/>
      <c r="F116" s="450"/>
      <c r="G116" s="450"/>
      <c r="H116" s="450"/>
      <c r="I116" s="450"/>
      <c r="J116" s="450"/>
      <c r="K116" s="450"/>
      <c r="L116" s="450"/>
      <c r="M116" s="450"/>
      <c r="N116" s="450"/>
      <c r="O116" s="450"/>
      <c r="P116" s="450"/>
      <c r="Q116" s="450"/>
    </row>
    <row r="117" spans="1:17" ht="11.25">
      <c r="A117" s="447"/>
      <c r="B117" s="182" t="s">
        <v>1279</v>
      </c>
      <c r="C117" s="481" t="s">
        <v>774</v>
      </c>
      <c r="D117" s="481"/>
      <c r="E117" s="481"/>
      <c r="F117" s="481"/>
      <c r="G117" s="481"/>
      <c r="H117" s="481"/>
      <c r="I117" s="481"/>
      <c r="J117" s="481"/>
      <c r="K117" s="481"/>
      <c r="L117" s="481"/>
      <c r="M117" s="481"/>
      <c r="N117" s="481"/>
      <c r="O117" s="481"/>
      <c r="P117" s="481"/>
      <c r="Q117" s="481"/>
    </row>
    <row r="118" spans="1:17" ht="11.25">
      <c r="A118" s="447"/>
      <c r="B118" s="198" t="s">
        <v>1280</v>
      </c>
      <c r="C118" s="210"/>
      <c r="D118" s="205" t="s">
        <v>1105</v>
      </c>
      <c r="E118" s="201">
        <f>E119+E120</f>
        <v>6038698</v>
      </c>
      <c r="F118" s="201">
        <f>F119+F120</f>
        <v>1875659</v>
      </c>
      <c r="G118" s="201">
        <f>SUM(G119:G122)</f>
        <v>4163039</v>
      </c>
      <c r="H118" s="202">
        <f>I118+M118</f>
        <v>31529</v>
      </c>
      <c r="I118" s="202">
        <f>SUM(J118:L118)</f>
        <v>20000</v>
      </c>
      <c r="J118" s="202"/>
      <c r="K118" s="202"/>
      <c r="L118" s="202">
        <v>20000</v>
      </c>
      <c r="M118" s="202">
        <f>SUM(N118:Q118)</f>
        <v>11529</v>
      </c>
      <c r="N118" s="202"/>
      <c r="O118" s="202"/>
      <c r="P118" s="202"/>
      <c r="Q118" s="202">
        <v>11529</v>
      </c>
    </row>
    <row r="119" spans="1:17" ht="11.25">
      <c r="A119" s="447"/>
      <c r="B119" s="198" t="s">
        <v>1281</v>
      </c>
      <c r="C119" s="445"/>
      <c r="D119" s="445"/>
      <c r="E119" s="201">
        <f>SUM(F119:G119)</f>
        <v>31529</v>
      </c>
      <c r="F119" s="204">
        <f>SUM(I118)</f>
        <v>20000</v>
      </c>
      <c r="G119" s="204">
        <f>SUM(M118)</f>
        <v>11529</v>
      </c>
      <c r="H119" s="445"/>
      <c r="I119" s="445"/>
      <c r="J119" s="445"/>
      <c r="K119" s="445"/>
      <c r="L119" s="445"/>
      <c r="M119" s="445"/>
      <c r="N119" s="445"/>
      <c r="O119" s="445"/>
      <c r="P119" s="445"/>
      <c r="Q119" s="445"/>
    </row>
    <row r="120" spans="1:17" ht="11.25">
      <c r="A120" s="447"/>
      <c r="B120" s="198" t="s">
        <v>1085</v>
      </c>
      <c r="C120" s="445"/>
      <c r="D120" s="445"/>
      <c r="E120" s="201">
        <f>SUM(F120:G120)</f>
        <v>6007169</v>
      </c>
      <c r="F120" s="204">
        <v>1855659</v>
      </c>
      <c r="G120" s="204">
        <v>4151510</v>
      </c>
      <c r="H120" s="445"/>
      <c r="I120" s="445"/>
      <c r="J120" s="445"/>
      <c r="K120" s="445"/>
      <c r="L120" s="445"/>
      <c r="M120" s="445"/>
      <c r="N120" s="445"/>
      <c r="O120" s="445"/>
      <c r="P120" s="445"/>
      <c r="Q120" s="445"/>
    </row>
    <row r="121" spans="1:17" ht="11.25">
      <c r="A121" s="447"/>
      <c r="B121" s="198" t="s">
        <v>1086</v>
      </c>
      <c r="C121" s="445"/>
      <c r="D121" s="445"/>
      <c r="E121" s="201">
        <f>SUM(F121:G121)</f>
        <v>0</v>
      </c>
      <c r="F121" s="204"/>
      <c r="G121" s="204"/>
      <c r="H121" s="445"/>
      <c r="I121" s="445"/>
      <c r="J121" s="445"/>
      <c r="K121" s="445"/>
      <c r="L121" s="445"/>
      <c r="M121" s="445"/>
      <c r="N121" s="445"/>
      <c r="O121" s="445"/>
      <c r="P121" s="445"/>
      <c r="Q121" s="445"/>
    </row>
    <row r="122" spans="1:17" ht="11.25">
      <c r="A122" s="448"/>
      <c r="B122" s="198" t="s">
        <v>1282</v>
      </c>
      <c r="C122" s="445"/>
      <c r="D122" s="445"/>
      <c r="E122" s="201">
        <f>SUM(F122:G122)</f>
        <v>0</v>
      </c>
      <c r="F122" s="204"/>
      <c r="G122" s="204"/>
      <c r="H122" s="445"/>
      <c r="I122" s="445"/>
      <c r="J122" s="445"/>
      <c r="K122" s="445"/>
      <c r="L122" s="445"/>
      <c r="M122" s="445"/>
      <c r="N122" s="445"/>
      <c r="O122" s="445"/>
      <c r="P122" s="445"/>
      <c r="Q122" s="445"/>
    </row>
    <row r="123" spans="1:17" ht="11.25" hidden="1">
      <c r="A123" s="438"/>
      <c r="B123" s="182"/>
      <c r="C123" s="449"/>
      <c r="D123" s="449"/>
      <c r="E123" s="449"/>
      <c r="F123" s="449"/>
      <c r="G123" s="449"/>
      <c r="H123" s="449"/>
      <c r="I123" s="449"/>
      <c r="J123" s="449"/>
      <c r="K123" s="449"/>
      <c r="L123" s="449"/>
      <c r="M123" s="449"/>
      <c r="N123" s="449"/>
      <c r="O123" s="449"/>
      <c r="P123" s="449"/>
      <c r="Q123" s="449"/>
    </row>
    <row r="124" spans="1:17" ht="11.25" hidden="1">
      <c r="A124" s="439"/>
      <c r="B124" s="182"/>
      <c r="C124" s="450"/>
      <c r="D124" s="450"/>
      <c r="E124" s="450"/>
      <c r="F124" s="450"/>
      <c r="G124" s="450"/>
      <c r="H124" s="450"/>
      <c r="I124" s="450"/>
      <c r="J124" s="450"/>
      <c r="K124" s="450"/>
      <c r="L124" s="450"/>
      <c r="M124" s="450"/>
      <c r="N124" s="450"/>
      <c r="O124" s="450"/>
      <c r="P124" s="450"/>
      <c r="Q124" s="450"/>
    </row>
    <row r="125" spans="1:17" ht="11.25" hidden="1">
      <c r="A125" s="439"/>
      <c r="B125" s="182"/>
      <c r="C125" s="450"/>
      <c r="D125" s="450"/>
      <c r="E125" s="450"/>
      <c r="F125" s="450"/>
      <c r="G125" s="450"/>
      <c r="H125" s="450"/>
      <c r="I125" s="450"/>
      <c r="J125" s="450"/>
      <c r="K125" s="450"/>
      <c r="L125" s="450"/>
      <c r="M125" s="450"/>
      <c r="N125" s="450"/>
      <c r="O125" s="450"/>
      <c r="P125" s="450"/>
      <c r="Q125" s="450"/>
    </row>
    <row r="126" spans="1:17" ht="11.25" hidden="1">
      <c r="A126" s="439"/>
      <c r="B126" s="182"/>
      <c r="C126" s="481"/>
      <c r="D126" s="481"/>
      <c r="E126" s="481"/>
      <c r="F126" s="481"/>
      <c r="G126" s="481"/>
      <c r="H126" s="481"/>
      <c r="I126" s="481"/>
      <c r="J126" s="481"/>
      <c r="K126" s="481"/>
      <c r="L126" s="481"/>
      <c r="M126" s="481"/>
      <c r="N126" s="481"/>
      <c r="O126" s="481"/>
      <c r="P126" s="481"/>
      <c r="Q126" s="481"/>
    </row>
    <row r="127" spans="1:17" ht="11.25" hidden="1">
      <c r="A127" s="439"/>
      <c r="B127" s="198"/>
      <c r="C127" s="210"/>
      <c r="D127" s="205"/>
      <c r="E127" s="201"/>
      <c r="F127" s="201"/>
      <c r="G127" s="201"/>
      <c r="H127" s="202"/>
      <c r="I127" s="202"/>
      <c r="J127" s="202"/>
      <c r="K127" s="202"/>
      <c r="L127" s="202"/>
      <c r="M127" s="202"/>
      <c r="N127" s="202"/>
      <c r="O127" s="202"/>
      <c r="P127" s="202"/>
      <c r="Q127" s="202"/>
    </row>
    <row r="128" spans="1:17" ht="11.25" hidden="1">
      <c r="A128" s="439"/>
      <c r="B128" s="198"/>
      <c r="C128" s="445"/>
      <c r="D128" s="445"/>
      <c r="E128" s="201"/>
      <c r="F128" s="204"/>
      <c r="G128" s="204"/>
      <c r="H128" s="445"/>
      <c r="I128" s="445"/>
      <c r="J128" s="445"/>
      <c r="K128" s="445"/>
      <c r="L128" s="445"/>
      <c r="M128" s="445"/>
      <c r="N128" s="445"/>
      <c r="O128" s="445"/>
      <c r="P128" s="445"/>
      <c r="Q128" s="445"/>
    </row>
    <row r="129" spans="1:17" ht="11.25" hidden="1">
      <c r="A129" s="439"/>
      <c r="B129" s="198"/>
      <c r="C129" s="445"/>
      <c r="D129" s="445"/>
      <c r="E129" s="201"/>
      <c r="F129" s="204"/>
      <c r="G129" s="204"/>
      <c r="H129" s="445"/>
      <c r="I129" s="445"/>
      <c r="J129" s="445"/>
      <c r="K129" s="445"/>
      <c r="L129" s="445"/>
      <c r="M129" s="445"/>
      <c r="N129" s="445"/>
      <c r="O129" s="445"/>
      <c r="P129" s="445"/>
      <c r="Q129" s="445"/>
    </row>
    <row r="130" spans="1:17" ht="11.25" hidden="1">
      <c r="A130" s="440"/>
      <c r="B130" s="198"/>
      <c r="C130" s="445"/>
      <c r="D130" s="445"/>
      <c r="E130" s="201"/>
      <c r="F130" s="204"/>
      <c r="G130" s="204"/>
      <c r="H130" s="445"/>
      <c r="I130" s="445"/>
      <c r="J130" s="445"/>
      <c r="K130" s="445"/>
      <c r="L130" s="445"/>
      <c r="M130" s="445"/>
      <c r="N130" s="445"/>
      <c r="O130" s="445"/>
      <c r="P130" s="445"/>
      <c r="Q130" s="445"/>
    </row>
    <row r="131" spans="1:17" ht="11.25" hidden="1">
      <c r="A131" s="430"/>
      <c r="B131" s="198"/>
      <c r="C131" s="445"/>
      <c r="D131" s="445"/>
      <c r="E131" s="201"/>
      <c r="F131" s="204"/>
      <c r="G131" s="204"/>
      <c r="H131" s="445"/>
      <c r="I131" s="445"/>
      <c r="J131" s="445"/>
      <c r="K131" s="445"/>
      <c r="L131" s="445"/>
      <c r="M131" s="445"/>
      <c r="N131" s="445"/>
      <c r="O131" s="445"/>
      <c r="P131" s="445"/>
      <c r="Q131" s="445"/>
    </row>
    <row r="132" spans="1:17" ht="11.25">
      <c r="A132" s="177">
        <v>2</v>
      </c>
      <c r="B132" s="211" t="s">
        <v>1311</v>
      </c>
      <c r="C132" s="489" t="s">
        <v>1312</v>
      </c>
      <c r="D132" s="489"/>
      <c r="E132" s="179">
        <f>SUM(E137,E146)</f>
        <v>842924</v>
      </c>
      <c r="F132" s="179">
        <f aca="true" t="shared" si="1" ref="F132:Q132">SUM(F137,F146)</f>
        <v>58087</v>
      </c>
      <c r="G132" s="179">
        <f t="shared" si="1"/>
        <v>784837</v>
      </c>
      <c r="H132" s="180">
        <f>SUM(H137,H146)</f>
        <v>500188</v>
      </c>
      <c r="I132" s="180">
        <f t="shared" si="1"/>
        <v>35171</v>
      </c>
      <c r="J132" s="180">
        <f t="shared" si="1"/>
        <v>0</v>
      </c>
      <c r="K132" s="180">
        <f t="shared" si="1"/>
        <v>0</v>
      </c>
      <c r="L132" s="180">
        <f t="shared" si="1"/>
        <v>35171</v>
      </c>
      <c r="M132" s="180">
        <f t="shared" si="1"/>
        <v>465017</v>
      </c>
      <c r="N132" s="180">
        <f t="shared" si="1"/>
        <v>0</v>
      </c>
      <c r="O132" s="180">
        <f t="shared" si="1"/>
        <v>0</v>
      </c>
      <c r="P132" s="180">
        <f t="shared" si="1"/>
        <v>0</v>
      </c>
      <c r="Q132" s="180">
        <f t="shared" si="1"/>
        <v>465017</v>
      </c>
    </row>
    <row r="133" spans="1:17" ht="11.25">
      <c r="A133" s="482" t="s">
        <v>1313</v>
      </c>
      <c r="B133" s="182" t="s">
        <v>1314</v>
      </c>
      <c r="C133" s="449" t="s">
        <v>1315</v>
      </c>
      <c r="D133" s="449"/>
      <c r="E133" s="449"/>
      <c r="F133" s="449"/>
      <c r="G133" s="449"/>
      <c r="H133" s="449"/>
      <c r="I133" s="449"/>
      <c r="J133" s="449"/>
      <c r="K133" s="449"/>
      <c r="L133" s="449"/>
      <c r="M133" s="449"/>
      <c r="N133" s="449"/>
      <c r="O133" s="449"/>
      <c r="P133" s="449"/>
      <c r="Q133" s="449"/>
    </row>
    <row r="134" spans="1:17" ht="11.25">
      <c r="A134" s="482"/>
      <c r="B134" s="182" t="s">
        <v>1316</v>
      </c>
      <c r="C134" s="450" t="s">
        <v>1317</v>
      </c>
      <c r="D134" s="450"/>
      <c r="E134" s="450"/>
      <c r="F134" s="450"/>
      <c r="G134" s="450"/>
      <c r="H134" s="450"/>
      <c r="I134" s="450"/>
      <c r="J134" s="450"/>
      <c r="K134" s="450"/>
      <c r="L134" s="450"/>
      <c r="M134" s="450"/>
      <c r="N134" s="450"/>
      <c r="O134" s="450"/>
      <c r="P134" s="450"/>
      <c r="Q134" s="450"/>
    </row>
    <row r="135" spans="1:17" ht="11.25">
      <c r="A135" s="482"/>
      <c r="B135" s="182" t="s">
        <v>1318</v>
      </c>
      <c r="C135" s="450" t="s">
        <v>1319</v>
      </c>
      <c r="D135" s="450"/>
      <c r="E135" s="450"/>
      <c r="F135" s="450"/>
      <c r="G135" s="450"/>
      <c r="H135" s="450"/>
      <c r="I135" s="450"/>
      <c r="J135" s="450"/>
      <c r="K135" s="450"/>
      <c r="L135" s="450"/>
      <c r="M135" s="450"/>
      <c r="N135" s="450"/>
      <c r="O135" s="450"/>
      <c r="P135" s="450"/>
      <c r="Q135" s="450"/>
    </row>
    <row r="136" spans="1:17" ht="11.25">
      <c r="A136" s="482"/>
      <c r="B136" s="182" t="s">
        <v>1320</v>
      </c>
      <c r="C136" s="481" t="s">
        <v>1321</v>
      </c>
      <c r="D136" s="481"/>
      <c r="E136" s="481"/>
      <c r="F136" s="481"/>
      <c r="G136" s="481"/>
      <c r="H136" s="481"/>
      <c r="I136" s="481"/>
      <c r="J136" s="481"/>
      <c r="K136" s="481"/>
      <c r="L136" s="481"/>
      <c r="M136" s="481"/>
      <c r="N136" s="481"/>
      <c r="O136" s="481"/>
      <c r="P136" s="481"/>
      <c r="Q136" s="481"/>
    </row>
    <row r="137" spans="1:17" ht="11.25">
      <c r="A137" s="482"/>
      <c r="B137" s="198" t="s">
        <v>1323</v>
      </c>
      <c r="C137" s="200"/>
      <c r="D137" s="212" t="s">
        <v>1324</v>
      </c>
      <c r="E137" s="201">
        <f>F137+G137</f>
        <v>341271</v>
      </c>
      <c r="F137" s="201">
        <v>58087</v>
      </c>
      <c r="G137" s="201">
        <v>283184</v>
      </c>
      <c r="H137" s="201">
        <f>SUM(I137,M137)</f>
        <v>236032</v>
      </c>
      <c r="I137" s="201">
        <f>SUM(J137:L137)</f>
        <v>35171</v>
      </c>
      <c r="J137" s="201"/>
      <c r="K137" s="201"/>
      <c r="L137" s="201">
        <v>35171</v>
      </c>
      <c r="M137" s="201">
        <f>SUM(N137:Q137)</f>
        <v>200861</v>
      </c>
      <c r="N137" s="201"/>
      <c r="O137" s="201"/>
      <c r="P137" s="201"/>
      <c r="Q137" s="201">
        <v>200861</v>
      </c>
    </row>
    <row r="138" spans="1:17" ht="11.25">
      <c r="A138" s="482"/>
      <c r="B138" s="198" t="s">
        <v>1325</v>
      </c>
      <c r="C138" s="445"/>
      <c r="D138" s="445"/>
      <c r="E138" s="201">
        <f>SUM(F138:G138)</f>
        <v>236032</v>
      </c>
      <c r="F138" s="204">
        <f>SUM(I137)</f>
        <v>35171</v>
      </c>
      <c r="G138" s="204">
        <f>SUM(M137)</f>
        <v>200861</v>
      </c>
      <c r="H138" s="490"/>
      <c r="I138" s="490"/>
      <c r="J138" s="490"/>
      <c r="K138" s="490"/>
      <c r="L138" s="490"/>
      <c r="M138" s="490"/>
      <c r="N138" s="490"/>
      <c r="O138" s="490"/>
      <c r="P138" s="490"/>
      <c r="Q138" s="490"/>
    </row>
    <row r="139" spans="1:17" ht="11.25">
      <c r="A139" s="482"/>
      <c r="B139" s="198" t="s">
        <v>1326</v>
      </c>
      <c r="C139" s="445"/>
      <c r="D139" s="445"/>
      <c r="E139" s="213"/>
      <c r="F139" s="213"/>
      <c r="G139" s="213"/>
      <c r="H139" s="490"/>
      <c r="I139" s="490"/>
      <c r="J139" s="490"/>
      <c r="K139" s="490"/>
      <c r="L139" s="490"/>
      <c r="M139" s="490"/>
      <c r="N139" s="490"/>
      <c r="O139" s="490"/>
      <c r="P139" s="490"/>
      <c r="Q139" s="490"/>
    </row>
    <row r="140" spans="1:17" ht="11.25">
      <c r="A140" s="482"/>
      <c r="B140" s="198" t="s">
        <v>1327</v>
      </c>
      <c r="C140" s="445"/>
      <c r="D140" s="445"/>
      <c r="E140" s="213"/>
      <c r="F140" s="213"/>
      <c r="G140" s="213"/>
      <c r="H140" s="490"/>
      <c r="I140" s="490"/>
      <c r="J140" s="490"/>
      <c r="K140" s="490"/>
      <c r="L140" s="490"/>
      <c r="M140" s="490"/>
      <c r="N140" s="490"/>
      <c r="O140" s="490"/>
      <c r="P140" s="490"/>
      <c r="Q140" s="490"/>
    </row>
    <row r="141" spans="1:17" ht="11.25">
      <c r="A141" s="482"/>
      <c r="B141" s="198" t="s">
        <v>1328</v>
      </c>
      <c r="C141" s="445"/>
      <c r="D141" s="445"/>
      <c r="E141" s="213"/>
      <c r="F141" s="213"/>
      <c r="G141" s="213"/>
      <c r="H141" s="490"/>
      <c r="I141" s="490"/>
      <c r="J141" s="490"/>
      <c r="K141" s="490"/>
      <c r="L141" s="490"/>
      <c r="M141" s="490"/>
      <c r="N141" s="490"/>
      <c r="O141" s="490"/>
      <c r="P141" s="490"/>
      <c r="Q141" s="490"/>
    </row>
    <row r="142" spans="1:17" ht="11.25">
      <c r="A142" s="482" t="s">
        <v>1329</v>
      </c>
      <c r="B142" s="182" t="s">
        <v>1330</v>
      </c>
      <c r="C142" s="449" t="s">
        <v>1331</v>
      </c>
      <c r="D142" s="449"/>
      <c r="E142" s="449"/>
      <c r="F142" s="449"/>
      <c r="G142" s="449"/>
      <c r="H142" s="449"/>
      <c r="I142" s="449"/>
      <c r="J142" s="449"/>
      <c r="K142" s="449"/>
      <c r="L142" s="449"/>
      <c r="M142" s="449"/>
      <c r="N142" s="449"/>
      <c r="O142" s="449"/>
      <c r="P142" s="449"/>
      <c r="Q142" s="449"/>
    </row>
    <row r="143" spans="1:17" ht="11.25">
      <c r="A143" s="482"/>
      <c r="B143" s="182" t="s">
        <v>1332</v>
      </c>
      <c r="C143" s="450"/>
      <c r="D143" s="450"/>
      <c r="E143" s="450"/>
      <c r="F143" s="450"/>
      <c r="G143" s="450"/>
      <c r="H143" s="450"/>
      <c r="I143" s="450"/>
      <c r="J143" s="450"/>
      <c r="K143" s="450"/>
      <c r="L143" s="450"/>
      <c r="M143" s="450"/>
      <c r="N143" s="450"/>
      <c r="O143" s="450"/>
      <c r="P143" s="450"/>
      <c r="Q143" s="450"/>
    </row>
    <row r="144" spans="1:17" ht="11.25">
      <c r="A144" s="482"/>
      <c r="B144" s="182" t="s">
        <v>1333</v>
      </c>
      <c r="C144" s="450"/>
      <c r="D144" s="450"/>
      <c r="E144" s="450"/>
      <c r="F144" s="450"/>
      <c r="G144" s="450"/>
      <c r="H144" s="450"/>
      <c r="I144" s="450"/>
      <c r="J144" s="450"/>
      <c r="K144" s="450"/>
      <c r="L144" s="450"/>
      <c r="M144" s="450"/>
      <c r="N144" s="450"/>
      <c r="O144" s="450"/>
      <c r="P144" s="450"/>
      <c r="Q144" s="450"/>
    </row>
    <row r="145" spans="1:17" ht="11.25">
      <c r="A145" s="482"/>
      <c r="B145" s="182" t="s">
        <v>1334</v>
      </c>
      <c r="C145" s="481"/>
      <c r="D145" s="481"/>
      <c r="E145" s="481"/>
      <c r="F145" s="481"/>
      <c r="G145" s="481"/>
      <c r="H145" s="481"/>
      <c r="I145" s="481"/>
      <c r="J145" s="481"/>
      <c r="K145" s="481"/>
      <c r="L145" s="481"/>
      <c r="M145" s="481"/>
      <c r="N145" s="481"/>
      <c r="O145" s="481"/>
      <c r="P145" s="481"/>
      <c r="Q145" s="481"/>
    </row>
    <row r="146" spans="1:17" ht="11.25">
      <c r="A146" s="482"/>
      <c r="B146" s="198" t="s">
        <v>1335</v>
      </c>
      <c r="C146" s="214"/>
      <c r="D146" s="215">
        <v>85295</v>
      </c>
      <c r="E146" s="201">
        <f>SUM(F146:G146)</f>
        <v>501653</v>
      </c>
      <c r="F146" s="201">
        <f>SUM(F147:F150)</f>
        <v>0</v>
      </c>
      <c r="G146" s="201">
        <v>501653</v>
      </c>
      <c r="H146" s="201">
        <f>SUM(I146,M146)</f>
        <v>264156</v>
      </c>
      <c r="I146" s="201">
        <f>SUM(J146:L146)</f>
        <v>0</v>
      </c>
      <c r="J146" s="213"/>
      <c r="K146" s="213"/>
      <c r="L146" s="202"/>
      <c r="M146" s="201">
        <f>SUM(N146:Q146)</f>
        <v>264156</v>
      </c>
      <c r="N146" s="213"/>
      <c r="O146" s="213"/>
      <c r="P146" s="213"/>
      <c r="Q146" s="202">
        <v>264156</v>
      </c>
    </row>
    <row r="147" spans="1:17" ht="11.25">
      <c r="A147" s="482"/>
      <c r="B147" s="198" t="s">
        <v>1336</v>
      </c>
      <c r="C147" s="445"/>
      <c r="D147" s="445"/>
      <c r="E147" s="201">
        <f>SUM(F147:G147)</f>
        <v>264156</v>
      </c>
      <c r="F147" s="204">
        <f>SUM(I146)</f>
        <v>0</v>
      </c>
      <c r="G147" s="204">
        <f>SUM(M146)</f>
        <v>264156</v>
      </c>
      <c r="H147" s="490"/>
      <c r="I147" s="490"/>
      <c r="J147" s="490"/>
      <c r="K147" s="490"/>
      <c r="L147" s="490"/>
      <c r="M147" s="490"/>
      <c r="N147" s="490"/>
      <c r="O147" s="490"/>
      <c r="P147" s="490"/>
      <c r="Q147" s="490"/>
    </row>
    <row r="148" spans="1:17" ht="11.25">
      <c r="A148" s="482"/>
      <c r="B148" s="198" t="s">
        <v>1337</v>
      </c>
      <c r="C148" s="445"/>
      <c r="D148" s="445"/>
      <c r="E148" s="213"/>
      <c r="F148" s="213"/>
      <c r="G148" s="213"/>
      <c r="H148" s="490"/>
      <c r="I148" s="490"/>
      <c r="J148" s="490"/>
      <c r="K148" s="490"/>
      <c r="L148" s="490"/>
      <c r="M148" s="490"/>
      <c r="N148" s="490"/>
      <c r="O148" s="490"/>
      <c r="P148" s="490"/>
      <c r="Q148" s="490"/>
    </row>
    <row r="149" spans="1:17" ht="11.25">
      <c r="A149" s="482"/>
      <c r="B149" s="198" t="s">
        <v>1338</v>
      </c>
      <c r="C149" s="445"/>
      <c r="D149" s="445"/>
      <c r="E149" s="213"/>
      <c r="F149" s="213"/>
      <c r="G149" s="213"/>
      <c r="H149" s="490"/>
      <c r="I149" s="490"/>
      <c r="J149" s="490"/>
      <c r="K149" s="490"/>
      <c r="L149" s="490"/>
      <c r="M149" s="490"/>
      <c r="N149" s="490"/>
      <c r="O149" s="490"/>
      <c r="P149" s="490"/>
      <c r="Q149" s="490"/>
    </row>
    <row r="150" spans="1:17" ht="11.25">
      <c r="A150" s="482"/>
      <c r="B150" s="198" t="s">
        <v>1339</v>
      </c>
      <c r="C150" s="445"/>
      <c r="D150" s="445"/>
      <c r="E150" s="213"/>
      <c r="F150" s="213"/>
      <c r="G150" s="213"/>
      <c r="H150" s="490"/>
      <c r="I150" s="490"/>
      <c r="J150" s="490"/>
      <c r="K150" s="490"/>
      <c r="L150" s="490"/>
      <c r="M150" s="490"/>
      <c r="N150" s="490"/>
      <c r="O150" s="490"/>
      <c r="P150" s="490"/>
      <c r="Q150" s="490"/>
    </row>
    <row r="151" spans="1:17" ht="11.25">
      <c r="A151" s="489" t="s">
        <v>1340</v>
      </c>
      <c r="B151" s="489"/>
      <c r="C151" s="489" t="s">
        <v>1341</v>
      </c>
      <c r="D151" s="489"/>
      <c r="E151" s="216">
        <f aca="true" t="shared" si="2" ref="E151:Q151">SUM(E10,E132)</f>
        <v>21234421</v>
      </c>
      <c r="F151" s="216">
        <f t="shared" si="2"/>
        <v>6651787</v>
      </c>
      <c r="G151" s="216">
        <f t="shared" si="2"/>
        <v>14582634</v>
      </c>
      <c r="H151" s="217">
        <f t="shared" si="2"/>
        <v>1655645</v>
      </c>
      <c r="I151" s="218">
        <f t="shared" si="2"/>
        <v>524065</v>
      </c>
      <c r="J151" s="218">
        <f t="shared" si="2"/>
        <v>0</v>
      </c>
      <c r="K151" s="218">
        <f t="shared" si="2"/>
        <v>0</v>
      </c>
      <c r="L151" s="218">
        <f t="shared" si="2"/>
        <v>524065</v>
      </c>
      <c r="M151" s="218">
        <f t="shared" si="2"/>
        <v>1131580</v>
      </c>
      <c r="N151" s="218">
        <f t="shared" si="2"/>
        <v>0</v>
      </c>
      <c r="O151" s="218">
        <f t="shared" si="2"/>
        <v>0</v>
      </c>
      <c r="P151" s="218">
        <f t="shared" si="2"/>
        <v>0</v>
      </c>
      <c r="Q151" s="218">
        <f t="shared" si="2"/>
        <v>1131580</v>
      </c>
    </row>
    <row r="153" spans="1:17" ht="11.25">
      <c r="A153" s="219" t="s">
        <v>1342</v>
      </c>
      <c r="B153" s="220" t="s">
        <v>1343</v>
      </c>
      <c r="O153" s="491" t="s">
        <v>1344</v>
      </c>
      <c r="P153" s="491"/>
      <c r="Q153" s="491"/>
    </row>
    <row r="154" spans="1:16" ht="11.25">
      <c r="A154" s="219" t="s">
        <v>1345</v>
      </c>
      <c r="B154" s="220" t="s">
        <v>1346</v>
      </c>
      <c r="O154" s="221"/>
      <c r="P154" s="221"/>
    </row>
    <row r="155" spans="1:17" ht="11.25">
      <c r="A155" s="219" t="s">
        <v>1347</v>
      </c>
      <c r="B155" s="220" t="s">
        <v>1348</v>
      </c>
      <c r="O155" s="491" t="s">
        <v>1349</v>
      </c>
      <c r="P155" s="491"/>
      <c r="Q155" s="491"/>
    </row>
  </sheetData>
  <mergeCells count="263">
    <mergeCell ref="O61:O64"/>
    <mergeCell ref="P61:P64"/>
    <mergeCell ref="Q61:Q64"/>
    <mergeCell ref="K61:K64"/>
    <mergeCell ref="L61:L64"/>
    <mergeCell ref="M61:M64"/>
    <mergeCell ref="N61:N64"/>
    <mergeCell ref="A56:A64"/>
    <mergeCell ref="C56:Q56"/>
    <mergeCell ref="C57:Q57"/>
    <mergeCell ref="C58:Q58"/>
    <mergeCell ref="C59:Q59"/>
    <mergeCell ref="C61:C64"/>
    <mergeCell ref="D61:D64"/>
    <mergeCell ref="H61:H64"/>
    <mergeCell ref="I61:I64"/>
    <mergeCell ref="J61:J64"/>
    <mergeCell ref="O79:O82"/>
    <mergeCell ref="P79:P82"/>
    <mergeCell ref="Q79:Q82"/>
    <mergeCell ref="K79:K82"/>
    <mergeCell ref="L79:L82"/>
    <mergeCell ref="M79:M82"/>
    <mergeCell ref="N79:N82"/>
    <mergeCell ref="A74:A82"/>
    <mergeCell ref="C74:Q74"/>
    <mergeCell ref="C75:Q75"/>
    <mergeCell ref="C76:Q76"/>
    <mergeCell ref="C77:Q77"/>
    <mergeCell ref="C79:C82"/>
    <mergeCell ref="D79:D82"/>
    <mergeCell ref="H79:H82"/>
    <mergeCell ref="I79:I82"/>
    <mergeCell ref="J79:J82"/>
    <mergeCell ref="O153:Q153"/>
    <mergeCell ref="O155:Q155"/>
    <mergeCell ref="P147:P150"/>
    <mergeCell ref="Q147:Q150"/>
    <mergeCell ref="N147:N150"/>
    <mergeCell ref="O147:O150"/>
    <mergeCell ref="A151:B151"/>
    <mergeCell ref="C151:D151"/>
    <mergeCell ref="L147:L150"/>
    <mergeCell ref="M147:M150"/>
    <mergeCell ref="H147:H150"/>
    <mergeCell ref="I147:I150"/>
    <mergeCell ref="J147:J150"/>
    <mergeCell ref="K147:K150"/>
    <mergeCell ref="O138:O141"/>
    <mergeCell ref="P138:P141"/>
    <mergeCell ref="Q138:Q141"/>
    <mergeCell ref="A142:A150"/>
    <mergeCell ref="C142:Q142"/>
    <mergeCell ref="C143:Q143"/>
    <mergeCell ref="C144:Q144"/>
    <mergeCell ref="C145:Q145"/>
    <mergeCell ref="C147:C150"/>
    <mergeCell ref="D147:D150"/>
    <mergeCell ref="K138:K141"/>
    <mergeCell ref="L138:L141"/>
    <mergeCell ref="M138:M141"/>
    <mergeCell ref="N138:N141"/>
    <mergeCell ref="A133:A141"/>
    <mergeCell ref="C133:Q133"/>
    <mergeCell ref="C134:Q134"/>
    <mergeCell ref="C135:Q135"/>
    <mergeCell ref="C136:Q136"/>
    <mergeCell ref="C138:C141"/>
    <mergeCell ref="D138:D141"/>
    <mergeCell ref="H138:H141"/>
    <mergeCell ref="I138:I141"/>
    <mergeCell ref="J138:J141"/>
    <mergeCell ref="C132:D132"/>
    <mergeCell ref="K110:K113"/>
    <mergeCell ref="L110:L113"/>
    <mergeCell ref="M110:M113"/>
    <mergeCell ref="C114:Q114"/>
    <mergeCell ref="C115:Q115"/>
    <mergeCell ref="I110:I113"/>
    <mergeCell ref="J110:J113"/>
    <mergeCell ref="P110:P113"/>
    <mergeCell ref="N119:N122"/>
    <mergeCell ref="P92:P95"/>
    <mergeCell ref="Q92:Q95"/>
    <mergeCell ref="Q110:Q113"/>
    <mergeCell ref="C110:C113"/>
    <mergeCell ref="D110:D113"/>
    <mergeCell ref="H110:H113"/>
    <mergeCell ref="O110:O113"/>
    <mergeCell ref="N110:N113"/>
    <mergeCell ref="C105:Q105"/>
    <mergeCell ref="C106:Q106"/>
    <mergeCell ref="C107:Q107"/>
    <mergeCell ref="C108:Q108"/>
    <mergeCell ref="L92:L95"/>
    <mergeCell ref="M92:M95"/>
    <mergeCell ref="N92:N95"/>
    <mergeCell ref="O92:O95"/>
    <mergeCell ref="H92:H95"/>
    <mergeCell ref="I92:I95"/>
    <mergeCell ref="J92:J95"/>
    <mergeCell ref="K92:K95"/>
    <mergeCell ref="O43:O46"/>
    <mergeCell ref="P43:P46"/>
    <mergeCell ref="Q43:Q46"/>
    <mergeCell ref="A87:A95"/>
    <mergeCell ref="C87:Q87"/>
    <mergeCell ref="C88:Q88"/>
    <mergeCell ref="C89:Q89"/>
    <mergeCell ref="C90:Q90"/>
    <mergeCell ref="C92:C95"/>
    <mergeCell ref="D92:D95"/>
    <mergeCell ref="K43:K46"/>
    <mergeCell ref="L43:L46"/>
    <mergeCell ref="M43:M46"/>
    <mergeCell ref="N43:N46"/>
    <mergeCell ref="A38:A46"/>
    <mergeCell ref="C38:Q38"/>
    <mergeCell ref="C39:Q39"/>
    <mergeCell ref="C40:Q40"/>
    <mergeCell ref="C41:Q41"/>
    <mergeCell ref="C43:C46"/>
    <mergeCell ref="D43:D46"/>
    <mergeCell ref="H43:H46"/>
    <mergeCell ref="I43:I46"/>
    <mergeCell ref="J43:J46"/>
    <mergeCell ref="N34:N37"/>
    <mergeCell ref="O34:O37"/>
    <mergeCell ref="P34:P37"/>
    <mergeCell ref="Q34:Q37"/>
    <mergeCell ref="J34:J37"/>
    <mergeCell ref="K34:K37"/>
    <mergeCell ref="L34:L37"/>
    <mergeCell ref="M34:M37"/>
    <mergeCell ref="Q25:Q28"/>
    <mergeCell ref="A29:A37"/>
    <mergeCell ref="C29:Q29"/>
    <mergeCell ref="C30:Q30"/>
    <mergeCell ref="C31:Q31"/>
    <mergeCell ref="C32:Q32"/>
    <mergeCell ref="C34:C37"/>
    <mergeCell ref="D34:D37"/>
    <mergeCell ref="H34:H37"/>
    <mergeCell ref="I34:I37"/>
    <mergeCell ref="M25:M28"/>
    <mergeCell ref="N25:N28"/>
    <mergeCell ref="O25:O28"/>
    <mergeCell ref="P25:P28"/>
    <mergeCell ref="I25:I28"/>
    <mergeCell ref="J25:J28"/>
    <mergeCell ref="K25:K28"/>
    <mergeCell ref="L25:L28"/>
    <mergeCell ref="C10:D10"/>
    <mergeCell ref="A11:A19"/>
    <mergeCell ref="A20:A28"/>
    <mergeCell ref="C20:Q20"/>
    <mergeCell ref="C21:Q21"/>
    <mergeCell ref="C22:Q22"/>
    <mergeCell ref="C23:Q23"/>
    <mergeCell ref="C25:C28"/>
    <mergeCell ref="D25:D28"/>
    <mergeCell ref="H25:H28"/>
    <mergeCell ref="H4:Q4"/>
    <mergeCell ref="H5:H8"/>
    <mergeCell ref="I5:Q5"/>
    <mergeCell ref="I6:L6"/>
    <mergeCell ref="M6:Q6"/>
    <mergeCell ref="I7:I8"/>
    <mergeCell ref="J7:L7"/>
    <mergeCell ref="M7:M8"/>
    <mergeCell ref="N7:Q7"/>
    <mergeCell ref="A1:Q1"/>
    <mergeCell ref="A3:A8"/>
    <mergeCell ref="B3:B8"/>
    <mergeCell ref="C3:C8"/>
    <mergeCell ref="D3:D8"/>
    <mergeCell ref="E3:E8"/>
    <mergeCell ref="F3:G3"/>
    <mergeCell ref="H3:Q3"/>
    <mergeCell ref="F4:F8"/>
    <mergeCell ref="G4:G8"/>
    <mergeCell ref="C116:Q116"/>
    <mergeCell ref="Q119:Q122"/>
    <mergeCell ref="C117:Q117"/>
    <mergeCell ref="C119:C122"/>
    <mergeCell ref="D119:D122"/>
    <mergeCell ref="H119:H122"/>
    <mergeCell ref="I119:I122"/>
    <mergeCell ref="J119:J122"/>
    <mergeCell ref="K119:K122"/>
    <mergeCell ref="L119:L122"/>
    <mergeCell ref="M119:M122"/>
    <mergeCell ref="C125:Q125"/>
    <mergeCell ref="O119:O122"/>
    <mergeCell ref="P119:P122"/>
    <mergeCell ref="C126:Q126"/>
    <mergeCell ref="C128:C131"/>
    <mergeCell ref="D128:D131"/>
    <mergeCell ref="H128:H131"/>
    <mergeCell ref="I128:I131"/>
    <mergeCell ref="J128:J131"/>
    <mergeCell ref="J52:J55"/>
    <mergeCell ref="O128:O131"/>
    <mergeCell ref="P128:P131"/>
    <mergeCell ref="Q128:Q131"/>
    <mergeCell ref="K128:K131"/>
    <mergeCell ref="L128:L131"/>
    <mergeCell ref="M128:M131"/>
    <mergeCell ref="N128:N131"/>
    <mergeCell ref="C123:Q123"/>
    <mergeCell ref="C124:Q124"/>
    <mergeCell ref="C52:C55"/>
    <mergeCell ref="D52:D55"/>
    <mergeCell ref="H52:H55"/>
    <mergeCell ref="I52:I55"/>
    <mergeCell ref="C47:Q47"/>
    <mergeCell ref="C48:Q48"/>
    <mergeCell ref="C49:Q49"/>
    <mergeCell ref="C50:Q50"/>
    <mergeCell ref="A114:A122"/>
    <mergeCell ref="O52:O55"/>
    <mergeCell ref="P52:P55"/>
    <mergeCell ref="Q52:Q55"/>
    <mergeCell ref="A112:A113"/>
    <mergeCell ref="K52:K55"/>
    <mergeCell ref="L52:L55"/>
    <mergeCell ref="M52:M55"/>
    <mergeCell ref="N52:N55"/>
    <mergeCell ref="A47:A55"/>
    <mergeCell ref="A65:A73"/>
    <mergeCell ref="C65:Q65"/>
    <mergeCell ref="C66:Q66"/>
    <mergeCell ref="C67:Q67"/>
    <mergeCell ref="C68:Q68"/>
    <mergeCell ref="C70:C73"/>
    <mergeCell ref="D70:D73"/>
    <mergeCell ref="H70:H73"/>
    <mergeCell ref="I70:I73"/>
    <mergeCell ref="J70:J73"/>
    <mergeCell ref="K70:K73"/>
    <mergeCell ref="L70:L73"/>
    <mergeCell ref="M70:M73"/>
    <mergeCell ref="N70:N73"/>
    <mergeCell ref="O70:O73"/>
    <mergeCell ref="P70:P73"/>
    <mergeCell ref="Q70:Q73"/>
    <mergeCell ref="A96:A104"/>
    <mergeCell ref="C96:Q96"/>
    <mergeCell ref="C97:Q97"/>
    <mergeCell ref="C98:Q98"/>
    <mergeCell ref="C99:Q99"/>
    <mergeCell ref="C101:C104"/>
    <mergeCell ref="D101:D104"/>
    <mergeCell ref="H101:H104"/>
    <mergeCell ref="I101:I104"/>
    <mergeCell ref="J101:J104"/>
    <mergeCell ref="K101:K104"/>
    <mergeCell ref="P101:P104"/>
    <mergeCell ref="Q101:Q104"/>
    <mergeCell ref="L101:L104"/>
    <mergeCell ref="M101:M104"/>
    <mergeCell ref="N101:N104"/>
    <mergeCell ref="O101:O104"/>
  </mergeCells>
  <printOptions horizontalCentered="1"/>
  <pageMargins left="0.15763888888888888" right="0.15763888888888888" top="0.7083333333333334" bottom="0.5118055555555556" header="0.27569444444444446" footer="0.31527777777777777"/>
  <pageSetup fitToHeight="2" fitToWidth="2" horizontalDpi="300" verticalDpi="300" orientation="landscape" paperSize="9" scale="68" r:id="rId1"/>
  <headerFooter alignWithMargins="0">
    <oddHeader>&amp;R&amp;9Załącznik nr &amp;A
 do uchwały Rady Gminy Nr XXXI/267/09
z dnia  26 listopada 2009r.</oddHeader>
    <oddFooter>&amp;CStrona &amp;P z &amp;N</oddFooter>
  </headerFooter>
  <rowBreaks count="1" manualBreakCount="1">
    <brk id="8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28">
      <selection activeCell="E27" sqref="E27"/>
    </sheetView>
  </sheetViews>
  <sheetFormatPr defaultColWidth="9.00390625" defaultRowHeight="12.75"/>
  <cols>
    <col min="1" max="1" width="4.75390625" style="152" customWidth="1"/>
    <col min="2" max="2" width="45.00390625" style="152" customWidth="1"/>
    <col min="3" max="3" width="14.00390625" style="152" customWidth="1"/>
    <col min="4" max="4" width="16.25390625" style="222" customWidth="1"/>
    <col min="5" max="5" width="15.25390625" style="222" customWidth="1"/>
    <col min="6" max="16384" width="9.125" style="68" customWidth="1"/>
  </cols>
  <sheetData>
    <row r="1" spans="1:5" ht="15" customHeight="1">
      <c r="A1" s="492" t="s">
        <v>1350</v>
      </c>
      <c r="B1" s="492"/>
      <c r="C1" s="492"/>
      <c r="D1" s="492"/>
      <c r="E1" s="492"/>
    </row>
    <row r="2" spans="1:5" ht="15" customHeight="1">
      <c r="A2" s="492" t="s">
        <v>1351</v>
      </c>
      <c r="B2" s="492"/>
      <c r="C2" s="492"/>
      <c r="D2" s="492"/>
      <c r="E2" s="492"/>
    </row>
    <row r="3" ht="5.25" customHeight="1"/>
    <row r="4" ht="12.75">
      <c r="E4" s="223" t="s">
        <v>1352</v>
      </c>
    </row>
    <row r="5" spans="1:5" ht="12.75">
      <c r="A5" s="493" t="s">
        <v>1353</v>
      </c>
      <c r="B5" s="493" t="s">
        <v>1354</v>
      </c>
      <c r="C5" s="494" t="s">
        <v>1355</v>
      </c>
      <c r="D5" s="495" t="s">
        <v>1356</v>
      </c>
      <c r="E5" s="495"/>
    </row>
    <row r="6" spans="1:5" ht="15" customHeight="1">
      <c r="A6" s="493"/>
      <c r="B6" s="493"/>
      <c r="C6" s="494"/>
      <c r="D6" s="496" t="s">
        <v>1357</v>
      </c>
      <c r="E6" s="495" t="s">
        <v>1358</v>
      </c>
    </row>
    <row r="7" spans="1:8" ht="23.25" customHeight="1">
      <c r="A7" s="493"/>
      <c r="B7" s="493"/>
      <c r="C7" s="494"/>
      <c r="D7" s="496"/>
      <c r="E7" s="495"/>
      <c r="H7" s="224"/>
    </row>
    <row r="8" spans="1:5" ht="9" customHeight="1">
      <c r="A8" s="225">
        <v>1</v>
      </c>
      <c r="B8" s="225">
        <v>2</v>
      </c>
      <c r="C8" s="225">
        <v>3</v>
      </c>
      <c r="D8" s="226">
        <v>4</v>
      </c>
      <c r="E8" s="226">
        <v>5</v>
      </c>
    </row>
    <row r="9" spans="1:5" ht="11.25" customHeight="1">
      <c r="A9" s="227" t="s">
        <v>1359</v>
      </c>
      <c r="B9" s="228" t="s">
        <v>1360</v>
      </c>
      <c r="C9" s="227"/>
      <c r="D9" s="229"/>
      <c r="E9" s="229">
        <v>30416961</v>
      </c>
    </row>
    <row r="10" spans="1:5" ht="12.75" customHeight="1">
      <c r="A10" s="230" t="s">
        <v>1361</v>
      </c>
      <c r="B10" s="231" t="s">
        <v>1362</v>
      </c>
      <c r="C10" s="230"/>
      <c r="D10" s="232"/>
      <c r="E10" s="232">
        <v>32080533</v>
      </c>
    </row>
    <row r="11" spans="1:5" ht="11.25" customHeight="1">
      <c r="A11" s="230"/>
      <c r="B11" s="231" t="s">
        <v>1363</v>
      </c>
      <c r="C11" s="230"/>
      <c r="D11" s="232"/>
      <c r="E11" s="232"/>
    </row>
    <row r="12" spans="1:5" ht="12.75" customHeight="1">
      <c r="A12" s="233"/>
      <c r="B12" s="234" t="s">
        <v>1364</v>
      </c>
      <c r="C12" s="233"/>
      <c r="D12" s="235">
        <f>D9-D10</f>
        <v>0</v>
      </c>
      <c r="E12" s="235">
        <f>E9-E10</f>
        <v>-1663572</v>
      </c>
    </row>
    <row r="13" spans="1:5" ht="19.5" customHeight="1">
      <c r="A13" s="236" t="s">
        <v>1365</v>
      </c>
      <c r="B13" s="237" t="s">
        <v>1366</v>
      </c>
      <c r="C13" s="238"/>
      <c r="D13" s="239"/>
      <c r="E13" s="239">
        <v>1663572</v>
      </c>
    </row>
    <row r="14" spans="1:5" ht="10.5" customHeight="1">
      <c r="A14" s="497" t="s">
        <v>1367</v>
      </c>
      <c r="B14" s="497"/>
      <c r="C14" s="225"/>
      <c r="D14" s="240">
        <f>D15+D16+D17+D18+D19+D20+D21+D22+D23+D24+D25+D26</f>
        <v>0</v>
      </c>
      <c r="E14" s="240">
        <f>E15+E16+E17+E18+E19+E20+E21+E22+E23+E24+E25+E26</f>
        <v>5484078</v>
      </c>
    </row>
    <row r="15" spans="1:5" ht="19.5" customHeight="1">
      <c r="A15" s="241" t="s">
        <v>1368</v>
      </c>
      <c r="B15" s="242" t="s">
        <v>1369</v>
      </c>
      <c r="C15" s="241" t="s">
        <v>1370</v>
      </c>
      <c r="D15" s="243"/>
      <c r="E15" s="243">
        <v>4994753</v>
      </c>
    </row>
    <row r="16" spans="1:5" ht="12" customHeight="1">
      <c r="A16" s="241">
        <v>2</v>
      </c>
      <c r="B16" s="242" t="s">
        <v>1371</v>
      </c>
      <c r="C16" s="241"/>
      <c r="D16" s="243"/>
      <c r="E16" s="243"/>
    </row>
    <row r="17" spans="1:5" ht="30.75" customHeight="1">
      <c r="A17" s="241">
        <v>3</v>
      </c>
      <c r="B17" s="244" t="s">
        <v>1372</v>
      </c>
      <c r="C17" s="241" t="s">
        <v>1373</v>
      </c>
      <c r="D17" s="243"/>
      <c r="E17" s="243"/>
    </row>
    <row r="18" spans="1:5" ht="38.25" customHeight="1">
      <c r="A18" s="241">
        <v>4</v>
      </c>
      <c r="B18" s="244" t="s">
        <v>1374</v>
      </c>
      <c r="C18" s="241" t="s">
        <v>1375</v>
      </c>
      <c r="D18" s="243"/>
      <c r="E18" s="243"/>
    </row>
    <row r="19" spans="1:5" ht="12.75" customHeight="1">
      <c r="A19" s="230">
        <v>5</v>
      </c>
      <c r="B19" s="231" t="s">
        <v>1376</v>
      </c>
      <c r="C19" s="230" t="s">
        <v>1377</v>
      </c>
      <c r="D19" s="232"/>
      <c r="E19" s="232"/>
    </row>
    <row r="20" spans="1:5" ht="39.75" customHeight="1">
      <c r="A20" s="230">
        <v>6</v>
      </c>
      <c r="B20" s="245" t="s">
        <v>1378</v>
      </c>
      <c r="C20" s="230" t="s">
        <v>1379</v>
      </c>
      <c r="D20" s="232"/>
      <c r="E20" s="232"/>
    </row>
    <row r="21" spans="1:5" ht="10.5" customHeight="1">
      <c r="A21" s="230">
        <v>7</v>
      </c>
      <c r="B21" s="231" t="s">
        <v>1380</v>
      </c>
      <c r="C21" s="230" t="s">
        <v>1381</v>
      </c>
      <c r="D21" s="232"/>
      <c r="E21" s="232"/>
    </row>
    <row r="22" spans="1:5" ht="10.5" customHeight="1">
      <c r="A22" s="230">
        <v>8</v>
      </c>
      <c r="B22" s="231" t="s">
        <v>1382</v>
      </c>
      <c r="C22" s="230" t="s">
        <v>1383</v>
      </c>
      <c r="D22" s="232"/>
      <c r="E22" s="232"/>
    </row>
    <row r="23" spans="1:5" ht="11.25" customHeight="1">
      <c r="A23" s="230">
        <v>9</v>
      </c>
      <c r="B23" s="231" t="s">
        <v>1384</v>
      </c>
      <c r="C23" s="230" t="s">
        <v>1385</v>
      </c>
      <c r="D23" s="232"/>
      <c r="E23" s="232"/>
    </row>
    <row r="24" spans="1:5" ht="11.25" customHeight="1">
      <c r="A24" s="230">
        <v>10</v>
      </c>
      <c r="B24" s="231" t="s">
        <v>1386</v>
      </c>
      <c r="C24" s="230" t="s">
        <v>1387</v>
      </c>
      <c r="D24" s="232"/>
      <c r="E24" s="232"/>
    </row>
    <row r="25" spans="1:5" ht="11.25" customHeight="1">
      <c r="A25" s="230">
        <v>11</v>
      </c>
      <c r="B25" s="231" t="s">
        <v>1388</v>
      </c>
      <c r="C25" s="230" t="s">
        <v>1390</v>
      </c>
      <c r="D25" s="232"/>
      <c r="E25" s="232"/>
    </row>
    <row r="26" spans="1:5" ht="13.5" customHeight="1">
      <c r="A26" s="227">
        <v>12</v>
      </c>
      <c r="B26" s="228" t="s">
        <v>1391</v>
      </c>
      <c r="C26" s="227" t="s">
        <v>1392</v>
      </c>
      <c r="D26" s="229"/>
      <c r="E26" s="229">
        <v>489325</v>
      </c>
    </row>
    <row r="27" spans="1:5" ht="13.5" customHeight="1">
      <c r="A27" s="497" t="s">
        <v>1393</v>
      </c>
      <c r="B27" s="497"/>
      <c r="C27" s="225"/>
      <c r="D27" s="240">
        <f>D28+D32</f>
        <v>0</v>
      </c>
      <c r="E27" s="240">
        <f>E28+E32+E36</f>
        <v>3820506</v>
      </c>
    </row>
    <row r="28" spans="1:5" ht="13.5" customHeight="1">
      <c r="A28" s="246" t="s">
        <v>1394</v>
      </c>
      <c r="B28" s="247" t="s">
        <v>1395</v>
      </c>
      <c r="C28" s="246" t="s">
        <v>1396</v>
      </c>
      <c r="D28" s="248"/>
      <c r="E28" s="248">
        <v>3334078</v>
      </c>
    </row>
    <row r="29" spans="1:5" ht="12" customHeight="1">
      <c r="A29" s="241"/>
      <c r="B29" s="249" t="s">
        <v>1397</v>
      </c>
      <c r="C29" s="241"/>
      <c r="D29" s="243"/>
      <c r="E29" s="243">
        <v>3334078</v>
      </c>
    </row>
    <row r="30" spans="1:5" ht="51" customHeight="1">
      <c r="A30" s="241"/>
      <c r="B30" s="244" t="s">
        <v>1398</v>
      </c>
      <c r="C30" s="241"/>
      <c r="D30" s="243"/>
      <c r="E30" s="243">
        <v>2616628</v>
      </c>
    </row>
    <row r="31" spans="1:5" ht="12.75" customHeight="1">
      <c r="A31" s="241"/>
      <c r="B31" s="242" t="s">
        <v>1399</v>
      </c>
      <c r="C31" s="241"/>
      <c r="D31" s="243"/>
      <c r="E31" s="243"/>
    </row>
    <row r="32" spans="1:5" ht="15" customHeight="1">
      <c r="A32" s="230" t="s">
        <v>1400</v>
      </c>
      <c r="B32" s="231" t="s">
        <v>1401</v>
      </c>
      <c r="C32" s="230" t="s">
        <v>1402</v>
      </c>
      <c r="D32" s="232"/>
      <c r="E32" s="232">
        <f>E33+E34</f>
        <v>456428</v>
      </c>
    </row>
    <row r="33" spans="1:5" ht="49.5" customHeight="1">
      <c r="A33" s="230"/>
      <c r="B33" s="245" t="s">
        <v>1403</v>
      </c>
      <c r="C33" s="230"/>
      <c r="D33" s="232"/>
      <c r="E33" s="232"/>
    </row>
    <row r="34" spans="1:5" ht="15" customHeight="1">
      <c r="A34" s="230"/>
      <c r="B34" s="250" t="s">
        <v>1404</v>
      </c>
      <c r="C34" s="230"/>
      <c r="D34" s="232"/>
      <c r="E34" s="232">
        <v>456428</v>
      </c>
    </row>
    <row r="35" spans="1:5" ht="48.75" customHeight="1">
      <c r="A35" s="230"/>
      <c r="B35" s="245" t="s">
        <v>1405</v>
      </c>
      <c r="C35" s="230"/>
      <c r="D35" s="232"/>
      <c r="E35" s="232">
        <v>456428</v>
      </c>
    </row>
    <row r="36" spans="1:5" ht="10.5" customHeight="1">
      <c r="A36" s="230">
        <v>3</v>
      </c>
      <c r="B36" s="231" t="s">
        <v>1406</v>
      </c>
      <c r="C36" s="230" t="s">
        <v>1407</v>
      </c>
      <c r="D36" s="232"/>
      <c r="E36" s="232">
        <v>30000</v>
      </c>
    </row>
    <row r="37" spans="1:5" ht="11.25" customHeight="1">
      <c r="A37" s="230">
        <v>4</v>
      </c>
      <c r="B37" s="231" t="s">
        <v>1408</v>
      </c>
      <c r="C37" s="230" t="s">
        <v>1409</v>
      </c>
      <c r="D37" s="232"/>
      <c r="E37" s="232"/>
    </row>
    <row r="38" spans="1:5" ht="11.25" customHeight="1">
      <c r="A38" s="230">
        <v>5</v>
      </c>
      <c r="B38" s="231" t="s">
        <v>1410</v>
      </c>
      <c r="C38" s="230" t="s">
        <v>1411</v>
      </c>
      <c r="D38" s="232"/>
      <c r="E38" s="232"/>
    </row>
    <row r="39" spans="1:5" ht="13.5" customHeight="1">
      <c r="A39" s="230">
        <v>6</v>
      </c>
      <c r="B39" s="251" t="s">
        <v>1412</v>
      </c>
      <c r="C39" s="252" t="s">
        <v>1413</v>
      </c>
      <c r="D39" s="253"/>
      <c r="E39" s="253"/>
    </row>
    <row r="40" spans="1:5" ht="12" customHeight="1">
      <c r="A40" s="254">
        <v>7</v>
      </c>
      <c r="B40" s="255" t="s">
        <v>1414</v>
      </c>
      <c r="C40" s="254" t="s">
        <v>1415</v>
      </c>
      <c r="D40" s="256"/>
      <c r="E40" s="256"/>
    </row>
    <row r="41" spans="1:5" ht="19.5" customHeight="1">
      <c r="A41" s="72" t="s">
        <v>1416</v>
      </c>
      <c r="B41" s="152" t="s">
        <v>1417</v>
      </c>
      <c r="D41" s="498" t="s">
        <v>1418</v>
      </c>
      <c r="E41" s="498"/>
    </row>
    <row r="42" ht="12.75">
      <c r="A42" s="72"/>
    </row>
    <row r="43" spans="4:5" ht="12.75">
      <c r="D43" s="499" t="s">
        <v>1419</v>
      </c>
      <c r="E43" s="499"/>
    </row>
  </sheetData>
  <mergeCells count="12">
    <mergeCell ref="A14:B14"/>
    <mergeCell ref="A27:B27"/>
    <mergeCell ref="D41:E41"/>
    <mergeCell ref="D43:E43"/>
    <mergeCell ref="A1:E1"/>
    <mergeCell ref="A2:E2"/>
    <mergeCell ref="A5:A7"/>
    <mergeCell ref="B5:B7"/>
    <mergeCell ref="C5:C7"/>
    <mergeCell ref="D5:E5"/>
    <mergeCell ref="D6:D7"/>
    <mergeCell ref="E6:E7"/>
  </mergeCells>
  <printOptions horizontalCentered="1" verticalCentered="1"/>
  <pageMargins left="0.39375" right="0.39375" top="0.7798611111111111" bottom="0.4798611111111111" header="0.2701388888888889" footer="0.19652777777777777"/>
  <pageSetup fitToHeight="0" horizontalDpi="300" verticalDpi="300" orientation="portrait" paperSize="9" r:id="rId1"/>
  <headerFooter alignWithMargins="0">
    <oddHeader>&amp;RZałącznik nr 5
 do Uchwały Rady Gminy Nr  XXXI/267/09 
z dnia 26 listopada  2009r.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04"/>
  <sheetViews>
    <sheetView zoomScale="75" zoomScaleNormal="75" workbookViewId="0" topLeftCell="A1">
      <pane ySplit="5" topLeftCell="BM74" activePane="bottomLeft" state="frozen"/>
      <selection pane="topLeft" activeCell="G91" sqref="G91"/>
      <selection pane="bottomLeft" activeCell="K85" sqref="K85"/>
    </sheetView>
  </sheetViews>
  <sheetFormatPr defaultColWidth="9.00390625" defaultRowHeight="12.75"/>
  <cols>
    <col min="1" max="1" width="5.625" style="68" customWidth="1"/>
    <col min="2" max="2" width="8.875" style="68" customWidth="1"/>
    <col min="3" max="3" width="6.875" style="68" customWidth="1"/>
    <col min="4" max="4" width="14.25390625" style="68" customWidth="1"/>
    <col min="5" max="5" width="14.875" style="68" customWidth="1"/>
    <col min="6" max="6" width="13.625" style="68" customWidth="1"/>
    <col min="7" max="7" width="15.625" style="1" customWidth="1"/>
    <col min="8" max="8" width="15.75390625" style="1" customWidth="1"/>
    <col min="9" max="9" width="12.75390625" style="1" customWidth="1"/>
    <col min="10" max="10" width="15.875" style="1" customWidth="1"/>
    <col min="11" max="11" width="11.875" style="1" customWidth="1"/>
  </cols>
  <sheetData>
    <row r="1" spans="1:10" ht="48.75" customHeight="1">
      <c r="A1" s="500" t="s">
        <v>1420</v>
      </c>
      <c r="B1" s="500"/>
      <c r="C1" s="500"/>
      <c r="D1" s="500"/>
      <c r="E1" s="500"/>
      <c r="F1" s="500"/>
      <c r="G1" s="500"/>
      <c r="H1" s="500"/>
      <c r="I1" s="500"/>
      <c r="J1" s="500"/>
    </row>
    <row r="2" ht="12.75">
      <c r="J2" s="151" t="s">
        <v>1421</v>
      </c>
    </row>
    <row r="3" spans="1:11" s="66" customFormat="1" ht="20.25" customHeight="1">
      <c r="A3" s="501" t="s">
        <v>1422</v>
      </c>
      <c r="B3" s="501" t="s">
        <v>1423</v>
      </c>
      <c r="C3" s="501" t="s">
        <v>1424</v>
      </c>
      <c r="D3" s="477" t="s">
        <v>1425</v>
      </c>
      <c r="E3" s="477" t="s">
        <v>1426</v>
      </c>
      <c r="F3" s="477" t="s">
        <v>1427</v>
      </c>
      <c r="G3" s="477"/>
      <c r="H3" s="477"/>
      <c r="I3" s="477"/>
      <c r="J3" s="477"/>
      <c r="K3" s="503" t="s">
        <v>1428</v>
      </c>
    </row>
    <row r="4" spans="1:11" s="66" customFormat="1" ht="20.25" customHeight="1">
      <c r="A4" s="501"/>
      <c r="B4" s="501"/>
      <c r="C4" s="501"/>
      <c r="D4" s="477"/>
      <c r="E4" s="477"/>
      <c r="F4" s="477" t="s">
        <v>1429</v>
      </c>
      <c r="G4" s="477" t="s">
        <v>1430</v>
      </c>
      <c r="H4" s="477"/>
      <c r="I4" s="477"/>
      <c r="J4" s="477" t="s">
        <v>1431</v>
      </c>
      <c r="K4" s="503"/>
    </row>
    <row r="5" spans="1:11" s="66" customFormat="1" ht="65.25" customHeight="1">
      <c r="A5" s="501"/>
      <c r="B5" s="501"/>
      <c r="C5" s="501"/>
      <c r="D5" s="477"/>
      <c r="E5" s="477"/>
      <c r="F5" s="477"/>
      <c r="G5" s="154" t="s">
        <v>1432</v>
      </c>
      <c r="H5" s="154" t="s">
        <v>1433</v>
      </c>
      <c r="I5" s="154" t="s">
        <v>1434</v>
      </c>
      <c r="J5" s="477"/>
      <c r="K5" s="503"/>
    </row>
    <row r="6" spans="1:11" ht="9" customHeight="1">
      <c r="A6" s="156">
        <v>1</v>
      </c>
      <c r="B6" s="156">
        <v>2</v>
      </c>
      <c r="C6" s="156">
        <v>3</v>
      </c>
      <c r="D6" s="156">
        <v>4</v>
      </c>
      <c r="E6" s="156">
        <v>5</v>
      </c>
      <c r="F6" s="156">
        <v>6</v>
      </c>
      <c r="G6" s="156">
        <v>7</v>
      </c>
      <c r="H6" s="156">
        <v>8</v>
      </c>
      <c r="I6" s="156">
        <v>9</v>
      </c>
      <c r="J6" s="156">
        <v>10</v>
      </c>
      <c r="K6" s="257">
        <v>11</v>
      </c>
    </row>
    <row r="7" spans="1:11" ht="12.75" customHeight="1">
      <c r="A7" s="17" t="s">
        <v>1092</v>
      </c>
      <c r="B7" s="17"/>
      <c r="C7" s="17"/>
      <c r="D7" s="48">
        <f>SUM(D8)</f>
        <v>830407</v>
      </c>
      <c r="E7" s="48">
        <f>SUM(E8:E16)</f>
        <v>830407</v>
      </c>
      <c r="F7" s="48">
        <f aca="true" t="shared" si="0" ref="F7:K7">SUM(F8:F16)</f>
        <v>830407</v>
      </c>
      <c r="G7" s="48">
        <f t="shared" si="0"/>
        <v>4929</v>
      </c>
      <c r="H7" s="48">
        <f t="shared" si="0"/>
        <v>865</v>
      </c>
      <c r="I7" s="48">
        <f t="shared" si="0"/>
        <v>0</v>
      </c>
      <c r="J7" s="48">
        <f t="shared" si="0"/>
        <v>0</v>
      </c>
      <c r="K7" s="48">
        <f t="shared" si="0"/>
        <v>0</v>
      </c>
    </row>
    <row r="8" spans="1:11" ht="12.75" customHeight="1">
      <c r="A8" s="17"/>
      <c r="B8" s="17" t="s">
        <v>1472</v>
      </c>
      <c r="C8" s="17" t="s">
        <v>290</v>
      </c>
      <c r="D8" s="48">
        <v>830407</v>
      </c>
      <c r="E8" s="48"/>
      <c r="F8" s="48"/>
      <c r="G8" s="48"/>
      <c r="H8" s="48"/>
      <c r="I8" s="48"/>
      <c r="J8" s="48"/>
      <c r="K8" s="410"/>
    </row>
    <row r="9" spans="1:11" ht="12.75" customHeight="1">
      <c r="A9" s="409"/>
      <c r="B9" s="409"/>
      <c r="C9" s="409" t="s">
        <v>908</v>
      </c>
      <c r="D9" s="407"/>
      <c r="E9" s="407">
        <f>F9+J9</f>
        <v>4929</v>
      </c>
      <c r="F9" s="407">
        <f>G9</f>
        <v>4929</v>
      </c>
      <c r="G9" s="407">
        <v>4929</v>
      </c>
      <c r="H9" s="407"/>
      <c r="I9" s="407"/>
      <c r="J9" s="407"/>
      <c r="K9" s="411"/>
    </row>
    <row r="10" spans="1:11" ht="12.75" customHeight="1">
      <c r="A10" s="409"/>
      <c r="B10" s="409"/>
      <c r="C10" s="409" t="s">
        <v>643</v>
      </c>
      <c r="D10" s="407"/>
      <c r="E10" s="407">
        <f aca="true" t="shared" si="1" ref="E10:E16">F10+J10</f>
        <v>744</v>
      </c>
      <c r="F10" s="407">
        <f>H10</f>
        <v>744</v>
      </c>
      <c r="G10" s="407"/>
      <c r="H10" s="407">
        <v>744</v>
      </c>
      <c r="I10" s="407"/>
      <c r="J10" s="407"/>
      <c r="K10" s="411"/>
    </row>
    <row r="11" spans="1:11" ht="12.75" customHeight="1">
      <c r="A11" s="409"/>
      <c r="B11" s="409"/>
      <c r="C11" s="409" t="s">
        <v>644</v>
      </c>
      <c r="D11" s="407"/>
      <c r="E11" s="407">
        <f t="shared" si="1"/>
        <v>121</v>
      </c>
      <c r="F11" s="407">
        <f>G11+H11+I11</f>
        <v>121</v>
      </c>
      <c r="G11" s="407"/>
      <c r="H11" s="407">
        <v>121</v>
      </c>
      <c r="I11" s="407"/>
      <c r="J11" s="407"/>
      <c r="K11" s="411"/>
    </row>
    <row r="12" spans="1:11" ht="12.75" customHeight="1">
      <c r="A12" s="409"/>
      <c r="B12" s="409"/>
      <c r="C12" s="409" t="s">
        <v>586</v>
      </c>
      <c r="D12" s="407"/>
      <c r="E12" s="407">
        <f t="shared" si="1"/>
        <v>6077</v>
      </c>
      <c r="F12" s="407">
        <v>6077</v>
      </c>
      <c r="G12" s="407"/>
      <c r="H12" s="407"/>
      <c r="I12" s="407"/>
      <c r="J12" s="407"/>
      <c r="K12" s="411"/>
    </row>
    <row r="13" spans="1:11" ht="12.75" customHeight="1">
      <c r="A13" s="409"/>
      <c r="B13" s="409"/>
      <c r="C13" s="409" t="s">
        <v>646</v>
      </c>
      <c r="D13" s="407"/>
      <c r="E13" s="407">
        <f t="shared" si="1"/>
        <v>3737</v>
      </c>
      <c r="F13" s="407">
        <v>3737</v>
      </c>
      <c r="G13" s="407"/>
      <c r="H13" s="407"/>
      <c r="I13" s="407"/>
      <c r="J13" s="407"/>
      <c r="K13" s="411"/>
    </row>
    <row r="14" spans="1:11" ht="12.75" customHeight="1">
      <c r="A14" s="409"/>
      <c r="B14" s="409"/>
      <c r="C14" s="409" t="s">
        <v>909</v>
      </c>
      <c r="D14" s="407"/>
      <c r="E14" s="407">
        <f t="shared" si="1"/>
        <v>814124</v>
      </c>
      <c r="F14" s="407">
        <v>814124</v>
      </c>
      <c r="G14" s="407"/>
      <c r="H14" s="407"/>
      <c r="I14" s="407"/>
      <c r="J14" s="407"/>
      <c r="K14" s="411"/>
    </row>
    <row r="15" spans="1:11" ht="12.75" customHeight="1">
      <c r="A15" s="409"/>
      <c r="B15" s="409"/>
      <c r="C15" s="409" t="s">
        <v>647</v>
      </c>
      <c r="D15" s="407"/>
      <c r="E15" s="407">
        <f t="shared" si="1"/>
        <v>675</v>
      </c>
      <c r="F15" s="407">
        <v>675</v>
      </c>
      <c r="G15" s="407"/>
      <c r="H15" s="407"/>
      <c r="I15" s="407"/>
      <c r="J15" s="407"/>
      <c r="K15" s="411"/>
    </row>
    <row r="16" spans="1:11" ht="12.75" customHeight="1">
      <c r="A16" s="409"/>
      <c r="B16" s="409"/>
      <c r="C16" s="409" t="s">
        <v>648</v>
      </c>
      <c r="D16" s="407"/>
      <c r="E16" s="407">
        <f t="shared" si="1"/>
        <v>0</v>
      </c>
      <c r="F16" s="407"/>
      <c r="G16" s="407"/>
      <c r="H16" s="407"/>
      <c r="I16" s="407"/>
      <c r="J16" s="407"/>
      <c r="K16" s="411"/>
    </row>
    <row r="17" spans="1:11" ht="12.75" customHeight="1">
      <c r="A17" s="18">
        <v>750</v>
      </c>
      <c r="B17" s="18"/>
      <c r="C17" s="18"/>
      <c r="D17" s="258">
        <f aca="true" t="shared" si="2" ref="D17:K17">D18</f>
        <v>90000</v>
      </c>
      <c r="E17" s="258">
        <f t="shared" si="2"/>
        <v>90000</v>
      </c>
      <c r="F17" s="258">
        <f t="shared" si="2"/>
        <v>90000</v>
      </c>
      <c r="G17" s="258">
        <f t="shared" si="2"/>
        <v>71459</v>
      </c>
      <c r="H17" s="258">
        <f t="shared" si="2"/>
        <v>12541</v>
      </c>
      <c r="I17" s="258">
        <f t="shared" si="2"/>
        <v>0</v>
      </c>
      <c r="J17" s="258">
        <f t="shared" si="2"/>
        <v>0</v>
      </c>
      <c r="K17" s="258">
        <f t="shared" si="2"/>
        <v>12000</v>
      </c>
    </row>
    <row r="18" spans="1:11" ht="12.75" customHeight="1">
      <c r="A18" s="18"/>
      <c r="B18" s="18">
        <v>75011</v>
      </c>
      <c r="C18" s="18"/>
      <c r="D18" s="258">
        <f>D19</f>
        <v>90000</v>
      </c>
      <c r="E18" s="258">
        <f>SUM(E21:E26)</f>
        <v>90000</v>
      </c>
      <c r="F18" s="258">
        <f>SUM(F21:F26)</f>
        <v>90000</v>
      </c>
      <c r="G18" s="258">
        <f>SUM(G21:G24)</f>
        <v>71459</v>
      </c>
      <c r="H18" s="258">
        <f>SUM(H21:H24)</f>
        <v>12541</v>
      </c>
      <c r="I18" s="258">
        <f>SUM(I21:I24)</f>
        <v>0</v>
      </c>
      <c r="J18" s="258">
        <f>SUM(J20:J24)</f>
        <v>0</v>
      </c>
      <c r="K18" s="258">
        <f>K20</f>
        <v>12000</v>
      </c>
    </row>
    <row r="19" spans="1:11" ht="12.75" customHeight="1">
      <c r="A19" s="170"/>
      <c r="B19" s="170"/>
      <c r="C19" s="170">
        <v>2010</v>
      </c>
      <c r="D19" s="259">
        <v>90000</v>
      </c>
      <c r="E19" s="259"/>
      <c r="F19" s="259"/>
      <c r="G19" s="259"/>
      <c r="H19" s="259"/>
      <c r="I19" s="259"/>
      <c r="J19" s="259"/>
      <c r="K19" s="31"/>
    </row>
    <row r="20" spans="1:11" s="406" customFormat="1" ht="12.75" customHeight="1">
      <c r="A20" s="170"/>
      <c r="B20" s="170"/>
      <c r="C20" s="168" t="s">
        <v>1435</v>
      </c>
      <c r="D20" s="259"/>
      <c r="E20" s="259"/>
      <c r="F20" s="259"/>
      <c r="G20" s="259"/>
      <c r="H20" s="259"/>
      <c r="I20" s="259"/>
      <c r="J20" s="259"/>
      <c r="K20" s="31">
        <v>12000</v>
      </c>
    </row>
    <row r="21" spans="1:11" s="406" customFormat="1" ht="12.75" customHeight="1">
      <c r="A21" s="170"/>
      <c r="B21" s="170"/>
      <c r="C21" s="170">
        <v>4010</v>
      </c>
      <c r="D21" s="259"/>
      <c r="E21" s="259">
        <f>F21+J21</f>
        <v>65589</v>
      </c>
      <c r="F21" s="259">
        <f>G21+H21+I21</f>
        <v>65589</v>
      </c>
      <c r="G21" s="259">
        <v>65589</v>
      </c>
      <c r="H21" s="259"/>
      <c r="I21" s="259"/>
      <c r="J21" s="259"/>
      <c r="K21" s="31"/>
    </row>
    <row r="22" spans="1:11" s="408" customFormat="1" ht="12.75" customHeight="1">
      <c r="A22" s="170"/>
      <c r="B22" s="170"/>
      <c r="C22" s="170">
        <v>4040</v>
      </c>
      <c r="D22" s="259"/>
      <c r="E22" s="259">
        <f>F22+J22</f>
        <v>5870</v>
      </c>
      <c r="F22" s="259">
        <v>5870</v>
      </c>
      <c r="G22" s="259">
        <v>5870</v>
      </c>
      <c r="H22" s="259"/>
      <c r="I22" s="259"/>
      <c r="J22" s="259"/>
      <c r="K22" s="31"/>
    </row>
    <row r="23" spans="1:11" s="408" customFormat="1" ht="12.75" customHeight="1">
      <c r="A23" s="170"/>
      <c r="B23" s="170"/>
      <c r="C23" s="170">
        <v>4110</v>
      </c>
      <c r="D23" s="259"/>
      <c r="E23" s="259">
        <f>F23+J23</f>
        <v>10790</v>
      </c>
      <c r="F23" s="259">
        <f>G23+H23+I23</f>
        <v>10790</v>
      </c>
      <c r="G23" s="259"/>
      <c r="H23" s="259">
        <v>10790</v>
      </c>
      <c r="I23" s="259"/>
      <c r="J23" s="259"/>
      <c r="K23" s="31"/>
    </row>
    <row r="24" spans="1:11" s="408" customFormat="1" ht="12.75" customHeight="1">
      <c r="A24" s="170"/>
      <c r="B24" s="170"/>
      <c r="C24" s="170">
        <v>4120</v>
      </c>
      <c r="D24" s="259"/>
      <c r="E24" s="259">
        <f>F24+J24</f>
        <v>1751</v>
      </c>
      <c r="F24" s="259">
        <f>G24+H24+I24</f>
        <v>1751</v>
      </c>
      <c r="G24" s="259"/>
      <c r="H24" s="259">
        <v>1751</v>
      </c>
      <c r="I24" s="259"/>
      <c r="J24" s="259"/>
      <c r="K24" s="31"/>
    </row>
    <row r="25" spans="1:11" s="408" customFormat="1" ht="12.75" customHeight="1">
      <c r="A25" s="170"/>
      <c r="B25" s="170"/>
      <c r="C25" s="170">
        <v>4210</v>
      </c>
      <c r="D25" s="259"/>
      <c r="E25" s="259">
        <f>F25+G25+H25+I25</f>
        <v>6000</v>
      </c>
      <c r="F25" s="259">
        <v>6000</v>
      </c>
      <c r="G25" s="259"/>
      <c r="H25" s="259"/>
      <c r="I25" s="259"/>
      <c r="J25" s="259"/>
      <c r="K25" s="31"/>
    </row>
    <row r="26" spans="1:11" s="408" customFormat="1" ht="12.75" customHeight="1">
      <c r="A26" s="170"/>
      <c r="B26" s="170"/>
      <c r="C26" s="170"/>
      <c r="D26" s="259"/>
      <c r="E26" s="259">
        <f>F26+G26+H26+I26</f>
        <v>0</v>
      </c>
      <c r="F26" s="259">
        <v>0</v>
      </c>
      <c r="G26" s="259"/>
      <c r="H26" s="259"/>
      <c r="I26" s="259"/>
      <c r="J26" s="259"/>
      <c r="K26" s="31"/>
    </row>
    <row r="27" spans="1:11" s="408" customFormat="1" ht="12.75" customHeight="1">
      <c r="A27" s="170"/>
      <c r="B27" s="170"/>
      <c r="C27" s="170"/>
      <c r="D27" s="259"/>
      <c r="E27" s="259"/>
      <c r="F27" s="259"/>
      <c r="G27" s="259"/>
      <c r="H27" s="259"/>
      <c r="I27" s="259"/>
      <c r="J27" s="259"/>
      <c r="K27" s="31"/>
    </row>
    <row r="28" spans="1:11" s="408" customFormat="1" ht="12.75" customHeight="1">
      <c r="A28" s="18">
        <v>751</v>
      </c>
      <c r="B28" s="18"/>
      <c r="C28" s="18"/>
      <c r="D28" s="258">
        <f>D29+D34</f>
        <v>16551</v>
      </c>
      <c r="E28" s="258">
        <f>E31+E32+E33+E34</f>
        <v>16551</v>
      </c>
      <c r="F28" s="258">
        <f>F29+F34</f>
        <v>16551</v>
      </c>
      <c r="G28" s="258">
        <f>G29+G34</f>
        <v>4825</v>
      </c>
      <c r="H28" s="258">
        <f>H29+H34</f>
        <v>847</v>
      </c>
      <c r="I28" s="258">
        <f>I29</f>
        <v>0</v>
      </c>
      <c r="J28" s="258">
        <f>J29</f>
        <v>0</v>
      </c>
      <c r="K28" s="30"/>
    </row>
    <row r="29" spans="1:11" s="408" customFormat="1" ht="12.75" customHeight="1">
      <c r="A29" s="170"/>
      <c r="B29" s="170">
        <v>75101</v>
      </c>
      <c r="C29" s="170"/>
      <c r="D29" s="259">
        <f>D30</f>
        <v>1549</v>
      </c>
      <c r="E29" s="259">
        <f aca="true" t="shared" si="3" ref="E29:J29">E31+E32+E33</f>
        <v>1549</v>
      </c>
      <c r="F29" s="259">
        <f t="shared" si="3"/>
        <v>1549</v>
      </c>
      <c r="G29" s="259">
        <f t="shared" si="3"/>
        <v>1318</v>
      </c>
      <c r="H29" s="259">
        <f t="shared" si="3"/>
        <v>231</v>
      </c>
      <c r="I29" s="259">
        <f t="shared" si="3"/>
        <v>0</v>
      </c>
      <c r="J29" s="259">
        <f t="shared" si="3"/>
        <v>0</v>
      </c>
      <c r="K29" s="31"/>
    </row>
    <row r="30" spans="1:11" s="408" customFormat="1" ht="12.75" customHeight="1">
      <c r="A30" s="170"/>
      <c r="B30" s="170"/>
      <c r="C30" s="170">
        <v>2010</v>
      </c>
      <c r="D30" s="259">
        <v>1549</v>
      </c>
      <c r="E30" s="259"/>
      <c r="F30" s="259"/>
      <c r="G30" s="259"/>
      <c r="H30" s="259"/>
      <c r="I30" s="259"/>
      <c r="J30" s="259"/>
      <c r="K30" s="31"/>
    </row>
    <row r="31" spans="1:11" s="16" customFormat="1" ht="19.5" customHeight="1">
      <c r="A31" s="170"/>
      <c r="B31" s="170"/>
      <c r="C31" s="170">
        <v>4010</v>
      </c>
      <c r="D31" s="259"/>
      <c r="E31" s="259">
        <f>F31+J31</f>
        <v>1318</v>
      </c>
      <c r="F31" s="259">
        <f>G31</f>
        <v>1318</v>
      </c>
      <c r="G31" s="259">
        <v>1318</v>
      </c>
      <c r="H31" s="259"/>
      <c r="I31" s="259"/>
      <c r="J31" s="259"/>
      <c r="K31" s="31"/>
    </row>
    <row r="32" spans="1:11" s="16" customFormat="1" ht="12.75">
      <c r="A32" s="170"/>
      <c r="B32" s="170"/>
      <c r="C32" s="170">
        <v>4110</v>
      </c>
      <c r="D32" s="259"/>
      <c r="E32" s="259">
        <f>F32+J32</f>
        <v>199</v>
      </c>
      <c r="F32" s="259">
        <f>H32</f>
        <v>199</v>
      </c>
      <c r="G32" s="259"/>
      <c r="H32" s="259">
        <v>199</v>
      </c>
      <c r="I32" s="259"/>
      <c r="J32" s="259"/>
      <c r="K32" s="31"/>
    </row>
    <row r="33" spans="1:11" ht="12.75">
      <c r="A33" s="170"/>
      <c r="B33" s="170"/>
      <c r="C33" s="170">
        <v>4120</v>
      </c>
      <c r="D33" s="259"/>
      <c r="E33" s="259">
        <f>F33+J33</f>
        <v>32</v>
      </c>
      <c r="F33" s="259">
        <f>H33</f>
        <v>32</v>
      </c>
      <c r="G33" s="259"/>
      <c r="H33" s="259">
        <v>32</v>
      </c>
      <c r="I33" s="259"/>
      <c r="J33" s="259"/>
      <c r="K33" s="31"/>
    </row>
    <row r="34" spans="1:11" ht="12.75">
      <c r="A34" s="170"/>
      <c r="B34" s="260">
        <v>75113</v>
      </c>
      <c r="C34" s="18"/>
      <c r="D34" s="261">
        <f>SUM(D35)</f>
        <v>15002</v>
      </c>
      <c r="E34" s="261">
        <f>SUM(E36:E44)</f>
        <v>15002</v>
      </c>
      <c r="F34" s="261">
        <f aca="true" t="shared" si="4" ref="F34:K34">SUM(F36:F44)</f>
        <v>15002</v>
      </c>
      <c r="G34" s="261">
        <f t="shared" si="4"/>
        <v>3507</v>
      </c>
      <c r="H34" s="261">
        <f t="shared" si="4"/>
        <v>616</v>
      </c>
      <c r="I34" s="261">
        <f t="shared" si="4"/>
        <v>0</v>
      </c>
      <c r="J34" s="261">
        <f t="shared" si="4"/>
        <v>0</v>
      </c>
      <c r="K34" s="261">
        <f t="shared" si="4"/>
        <v>0</v>
      </c>
    </row>
    <row r="35" spans="1:11" ht="12.75">
      <c r="A35" s="170"/>
      <c r="B35" s="170"/>
      <c r="C35" s="170">
        <v>2010</v>
      </c>
      <c r="D35" s="259">
        <v>15002</v>
      </c>
      <c r="E35" s="259"/>
      <c r="F35" s="259"/>
      <c r="G35" s="259"/>
      <c r="H35" s="259"/>
      <c r="I35" s="259"/>
      <c r="J35" s="259"/>
      <c r="K35" s="31"/>
    </row>
    <row r="36" spans="1:11" ht="12.75">
      <c r="A36" s="170"/>
      <c r="B36" s="170"/>
      <c r="C36" s="170">
        <v>3030</v>
      </c>
      <c r="D36" s="259"/>
      <c r="E36" s="259">
        <f>F36+J36</f>
        <v>7335</v>
      </c>
      <c r="F36" s="259">
        <v>7335</v>
      </c>
      <c r="G36" s="259"/>
      <c r="H36" s="259"/>
      <c r="I36" s="259"/>
      <c r="J36" s="259"/>
      <c r="K36" s="31"/>
    </row>
    <row r="37" spans="1:11" ht="12.75">
      <c r="A37" s="170"/>
      <c r="B37" s="170"/>
      <c r="C37" s="170">
        <v>4110</v>
      </c>
      <c r="D37" s="259"/>
      <c r="E37" s="259">
        <f aca="true" t="shared" si="5" ref="E37:E44">F37+J37</f>
        <v>530</v>
      </c>
      <c r="F37" s="259">
        <f>G37+H37+I37</f>
        <v>530</v>
      </c>
      <c r="G37" s="259"/>
      <c r="H37" s="259">
        <v>530</v>
      </c>
      <c r="I37" s="259"/>
      <c r="J37" s="259"/>
      <c r="K37" s="31"/>
    </row>
    <row r="38" spans="1:11" ht="12.75">
      <c r="A38" s="170"/>
      <c r="B38" s="170"/>
      <c r="C38" s="170">
        <v>4120</v>
      </c>
      <c r="D38" s="259"/>
      <c r="E38" s="259">
        <f t="shared" si="5"/>
        <v>86</v>
      </c>
      <c r="F38" s="259">
        <f>G38+H38+I38</f>
        <v>86</v>
      </c>
      <c r="G38" s="259"/>
      <c r="H38" s="259">
        <v>86</v>
      </c>
      <c r="I38" s="259"/>
      <c r="J38" s="259"/>
      <c r="K38" s="31"/>
    </row>
    <row r="39" spans="1:11" ht="12.75">
      <c r="A39" s="170"/>
      <c r="B39" s="170"/>
      <c r="C39" s="170">
        <v>4170</v>
      </c>
      <c r="D39" s="259"/>
      <c r="E39" s="259">
        <f t="shared" si="5"/>
        <v>3507</v>
      </c>
      <c r="F39" s="259">
        <f>G39+H39+I39</f>
        <v>3507</v>
      </c>
      <c r="G39" s="259">
        <v>3507</v>
      </c>
      <c r="H39" s="259"/>
      <c r="I39" s="259"/>
      <c r="J39" s="259"/>
      <c r="K39" s="31"/>
    </row>
    <row r="40" spans="1:11" ht="12.75">
      <c r="A40" s="170"/>
      <c r="B40" s="170"/>
      <c r="C40" s="170">
        <v>4210</v>
      </c>
      <c r="D40" s="259"/>
      <c r="E40" s="259">
        <f t="shared" si="5"/>
        <v>1616</v>
      </c>
      <c r="F40" s="259">
        <v>1616</v>
      </c>
      <c r="G40" s="259"/>
      <c r="H40" s="259"/>
      <c r="I40" s="259"/>
      <c r="J40" s="259"/>
      <c r="K40" s="31"/>
    </row>
    <row r="41" spans="1:11" ht="12.75">
      <c r="A41" s="170"/>
      <c r="B41" s="170"/>
      <c r="C41" s="170">
        <v>4300</v>
      </c>
      <c r="D41" s="259"/>
      <c r="E41" s="259">
        <f t="shared" si="5"/>
        <v>923</v>
      </c>
      <c r="F41" s="259">
        <v>923</v>
      </c>
      <c r="G41" s="259"/>
      <c r="H41" s="259"/>
      <c r="I41" s="259"/>
      <c r="J41" s="259"/>
      <c r="K41" s="31"/>
    </row>
    <row r="42" spans="1:11" s="16" customFormat="1" ht="12.75">
      <c r="A42" s="170"/>
      <c r="B42" s="170"/>
      <c r="C42" s="170">
        <v>4410</v>
      </c>
      <c r="D42" s="259"/>
      <c r="E42" s="259">
        <f t="shared" si="5"/>
        <v>441</v>
      </c>
      <c r="F42" s="259">
        <v>441</v>
      </c>
      <c r="G42" s="259"/>
      <c r="H42" s="259"/>
      <c r="I42" s="259"/>
      <c r="J42" s="259"/>
      <c r="K42" s="31"/>
    </row>
    <row r="43" spans="1:11" ht="12.75">
      <c r="A43" s="170"/>
      <c r="B43" s="170"/>
      <c r="C43" s="170">
        <v>4740</v>
      </c>
      <c r="D43" s="259"/>
      <c r="E43" s="259">
        <f t="shared" si="5"/>
        <v>341</v>
      </c>
      <c r="F43" s="259">
        <v>341</v>
      </c>
      <c r="G43" s="259"/>
      <c r="H43" s="259"/>
      <c r="I43" s="259"/>
      <c r="J43" s="259"/>
      <c r="K43" s="31"/>
    </row>
    <row r="44" spans="1:11" ht="12.75">
      <c r="A44" s="170"/>
      <c r="B44" s="170"/>
      <c r="C44" s="170">
        <v>4750</v>
      </c>
      <c r="D44" s="259"/>
      <c r="E44" s="259">
        <f t="shared" si="5"/>
        <v>223</v>
      </c>
      <c r="F44" s="259">
        <v>223</v>
      </c>
      <c r="G44" s="259"/>
      <c r="H44" s="259"/>
      <c r="I44" s="259"/>
      <c r="J44" s="259"/>
      <c r="K44" s="31"/>
    </row>
    <row r="45" spans="1:11" ht="12.75">
      <c r="A45" s="18">
        <v>852</v>
      </c>
      <c r="B45" s="18"/>
      <c r="C45" s="18"/>
      <c r="D45" s="258">
        <f>D46+D74+D77</f>
        <v>4013519</v>
      </c>
      <c r="E45" s="258">
        <f>E46+E74+E77</f>
        <v>4013519</v>
      </c>
      <c r="F45" s="258">
        <f>F46+F74+F77+F47</f>
        <v>4013519</v>
      </c>
      <c r="G45" s="258">
        <f>G46+G74+G77</f>
        <v>71765</v>
      </c>
      <c r="H45" s="258">
        <f>H46+H74+H77</f>
        <v>15145</v>
      </c>
      <c r="I45" s="258">
        <f>I46+I74+I77</f>
        <v>3887367</v>
      </c>
      <c r="J45" s="258">
        <f>J46+J74+J77</f>
        <v>0</v>
      </c>
      <c r="K45" s="258">
        <f>K46+K74+K77</f>
        <v>8732</v>
      </c>
    </row>
    <row r="46" spans="1:11" ht="12.75">
      <c r="A46" s="170"/>
      <c r="B46" s="170">
        <v>85212</v>
      </c>
      <c r="C46" s="170"/>
      <c r="D46" s="259">
        <f>D47</f>
        <v>3908342</v>
      </c>
      <c r="E46" s="259">
        <f aca="true" t="shared" si="6" ref="E46:J46">SUM(E60:E72)</f>
        <v>3908342</v>
      </c>
      <c r="F46" s="259">
        <f t="shared" si="6"/>
        <v>3908342</v>
      </c>
      <c r="G46" s="259">
        <f t="shared" si="6"/>
        <v>71765</v>
      </c>
      <c r="H46" s="259">
        <f t="shared" si="6"/>
        <v>15145</v>
      </c>
      <c r="I46" s="259">
        <f t="shared" si="6"/>
        <v>3791092</v>
      </c>
      <c r="J46" s="259">
        <f t="shared" si="6"/>
        <v>0</v>
      </c>
      <c r="K46" s="259">
        <f>K59</f>
        <v>8732</v>
      </c>
    </row>
    <row r="47" spans="1:11" ht="12.75">
      <c r="A47" s="170"/>
      <c r="B47" s="170"/>
      <c r="C47" s="170">
        <v>2010</v>
      </c>
      <c r="D47" s="259">
        <v>3908342</v>
      </c>
      <c r="E47" s="259">
        <f>SUM(E60:E72,)</f>
        <v>3908342</v>
      </c>
      <c r="F47" s="259"/>
      <c r="G47" s="259"/>
      <c r="H47" s="259"/>
      <c r="I47" s="259"/>
      <c r="J47" s="259">
        <f>SUM(J60:J72,)</f>
        <v>0</v>
      </c>
      <c r="K47" s="259">
        <f>SUM(K60:K72,)</f>
        <v>0</v>
      </c>
    </row>
    <row r="48" spans="1:11" ht="12.75" hidden="1">
      <c r="A48" s="170"/>
      <c r="B48" s="170"/>
      <c r="C48" s="170">
        <v>4210</v>
      </c>
      <c r="D48" s="259"/>
      <c r="E48" s="259">
        <f>F48+J48</f>
        <v>0</v>
      </c>
      <c r="F48" s="259">
        <v>0</v>
      </c>
      <c r="G48" s="259"/>
      <c r="H48" s="259"/>
      <c r="I48" s="259"/>
      <c r="J48" s="259"/>
      <c r="K48" s="31"/>
    </row>
    <row r="49" spans="1:11" ht="12.75" hidden="1">
      <c r="A49" s="170"/>
      <c r="B49" s="170"/>
      <c r="C49" s="170">
        <v>4740</v>
      </c>
      <c r="D49" s="259"/>
      <c r="E49" s="259">
        <f>F49+J49</f>
        <v>0</v>
      </c>
      <c r="F49" s="259">
        <v>0</v>
      </c>
      <c r="G49" s="259"/>
      <c r="H49" s="259"/>
      <c r="I49" s="259"/>
      <c r="J49" s="259"/>
      <c r="K49" s="31"/>
    </row>
    <row r="50" spans="1:11" ht="12.75" hidden="1">
      <c r="A50" s="170"/>
      <c r="B50" s="170"/>
      <c r="C50" s="170">
        <v>4750</v>
      </c>
      <c r="D50" s="259"/>
      <c r="E50" s="259">
        <f>F50+J50</f>
        <v>0</v>
      </c>
      <c r="F50" s="259">
        <v>0</v>
      </c>
      <c r="G50" s="259"/>
      <c r="H50" s="259"/>
      <c r="I50" s="259"/>
      <c r="J50" s="259"/>
      <c r="K50" s="31"/>
    </row>
    <row r="51" spans="1:11" ht="12.75" hidden="1">
      <c r="A51" s="18">
        <v>852</v>
      </c>
      <c r="B51" s="18"/>
      <c r="C51" s="18"/>
      <c r="D51" s="258">
        <f>D52+D74+D77</f>
        <v>4485757</v>
      </c>
      <c r="E51" s="258">
        <f>E52+E74+E77+E82</f>
        <v>8351037</v>
      </c>
      <c r="F51" s="258">
        <f>F52+F74+F77+F82</f>
        <v>8351037</v>
      </c>
      <c r="G51" s="258">
        <f>G52+G74+G77+G82</f>
        <v>153150</v>
      </c>
      <c r="H51" s="258">
        <f>H52+H74+H77</f>
        <v>24461</v>
      </c>
      <c r="I51" s="258">
        <f>I52+I74+I77+I82</f>
        <v>8136530</v>
      </c>
      <c r="J51" s="258">
        <f>J52+J74+J77</f>
        <v>0</v>
      </c>
      <c r="K51" s="258">
        <f>K52+K74+K77</f>
        <v>3241</v>
      </c>
    </row>
    <row r="52" spans="1:11" ht="12.75" hidden="1">
      <c r="A52" s="170"/>
      <c r="B52" s="170">
        <v>85212</v>
      </c>
      <c r="C52" s="170"/>
      <c r="D52" s="259">
        <f>D53+D71</f>
        <v>4380580</v>
      </c>
      <c r="E52" s="259">
        <f>E55+E56+E58+E60+E62+E63+E68+E69+E67+E66+E64+E61+E65+E73+E57</f>
        <v>8245860</v>
      </c>
      <c r="F52" s="259">
        <f>F55+F56+F58+F60+F62+F63+F68+F69+F67+F66+F64+F61+F65+F73+F57</f>
        <v>8245860</v>
      </c>
      <c r="G52" s="259">
        <f>G55+G56+G58+G60+G62+G63+G66+G61+G57</f>
        <v>153150</v>
      </c>
      <c r="H52" s="259">
        <f>H55+H56+H58+H60+H62+H63+H57+H66</f>
        <v>24461</v>
      </c>
      <c r="I52" s="259">
        <f>I55+I56+I58+I60+I62+I63</f>
        <v>8040255</v>
      </c>
      <c r="J52" s="259">
        <f>J55+J56+J58+J60+J62+J63+J73</f>
        <v>0</v>
      </c>
      <c r="K52" s="31">
        <f>SUM(K54)</f>
        <v>3241</v>
      </c>
    </row>
    <row r="53" spans="1:11" ht="12.75" hidden="1">
      <c r="A53" s="170"/>
      <c r="B53" s="170"/>
      <c r="C53" s="170">
        <v>2010</v>
      </c>
      <c r="D53" s="259">
        <v>4380580</v>
      </c>
      <c r="E53" s="259"/>
      <c r="F53" s="259"/>
      <c r="G53" s="259"/>
      <c r="H53" s="259"/>
      <c r="I53" s="259"/>
      <c r="J53" s="259"/>
      <c r="K53" s="31"/>
    </row>
    <row r="54" spans="1:11" ht="12.75" hidden="1">
      <c r="A54" s="170"/>
      <c r="B54" s="170"/>
      <c r="C54" s="168" t="s">
        <v>1436</v>
      </c>
      <c r="D54" s="259"/>
      <c r="E54" s="259"/>
      <c r="F54" s="259"/>
      <c r="G54" s="259"/>
      <c r="H54" s="259"/>
      <c r="I54" s="259"/>
      <c r="J54" s="259"/>
      <c r="K54" s="31">
        <v>3241</v>
      </c>
    </row>
    <row r="55" spans="1:11" ht="12.75" hidden="1">
      <c r="A55" s="170"/>
      <c r="B55" s="170"/>
      <c r="C55" s="170">
        <v>3110</v>
      </c>
      <c r="D55" s="259"/>
      <c r="E55" s="259">
        <f aca="true" t="shared" si="7" ref="E55:E72">F55</f>
        <v>4249163</v>
      </c>
      <c r="F55" s="259">
        <f>I55</f>
        <v>4249163</v>
      </c>
      <c r="G55" s="259"/>
      <c r="H55" s="259"/>
      <c r="I55" s="259">
        <v>4249163</v>
      </c>
      <c r="J55" s="259"/>
      <c r="K55" s="31"/>
    </row>
    <row r="56" spans="1:11" ht="12.75" hidden="1">
      <c r="A56" s="170"/>
      <c r="B56" s="170"/>
      <c r="C56" s="170">
        <v>4010</v>
      </c>
      <c r="D56" s="259"/>
      <c r="E56" s="259">
        <f t="shared" si="7"/>
        <v>76113</v>
      </c>
      <c r="F56" s="259">
        <f>G56+H56+I56</f>
        <v>76113</v>
      </c>
      <c r="G56" s="259">
        <v>76113</v>
      </c>
      <c r="H56" s="259"/>
      <c r="I56" s="259"/>
      <c r="J56" s="259"/>
      <c r="K56" s="31"/>
    </row>
    <row r="57" spans="1:11" ht="12.75" hidden="1">
      <c r="A57" s="170"/>
      <c r="B57" s="170"/>
      <c r="C57" s="170">
        <v>4040</v>
      </c>
      <c r="D57" s="259"/>
      <c r="E57" s="259">
        <f t="shared" si="7"/>
        <v>5272</v>
      </c>
      <c r="F57" s="259">
        <f>G57+H57</f>
        <v>5272</v>
      </c>
      <c r="G57" s="259">
        <v>5272</v>
      </c>
      <c r="H57" s="259"/>
      <c r="I57" s="259"/>
      <c r="J57" s="259"/>
      <c r="K57" s="31"/>
    </row>
    <row r="58" spans="1:11" ht="12.75" hidden="1">
      <c r="A58" s="170"/>
      <c r="B58" s="170"/>
      <c r="C58" s="170">
        <v>4110</v>
      </c>
      <c r="D58" s="259"/>
      <c r="E58" s="259">
        <f t="shared" si="7"/>
        <v>13070</v>
      </c>
      <c r="F58" s="259">
        <f>H58</f>
        <v>13070</v>
      </c>
      <c r="G58" s="259"/>
      <c r="H58" s="259">
        <v>13070</v>
      </c>
      <c r="I58" s="259"/>
      <c r="J58" s="259"/>
      <c r="K58" s="31"/>
    </row>
    <row r="59" spans="1:11" ht="12.75">
      <c r="A59" s="170"/>
      <c r="B59" s="170"/>
      <c r="C59" s="42" t="s">
        <v>334</v>
      </c>
      <c r="D59" s="259"/>
      <c r="E59" s="259"/>
      <c r="F59" s="259"/>
      <c r="G59" s="259"/>
      <c r="H59" s="259"/>
      <c r="I59" s="259"/>
      <c r="J59" s="259"/>
      <c r="K59" s="31">
        <v>8732</v>
      </c>
    </row>
    <row r="60" spans="1:11" s="16" customFormat="1" ht="12.75">
      <c r="A60" s="170"/>
      <c r="B60" s="170"/>
      <c r="C60" s="170">
        <v>3110</v>
      </c>
      <c r="D60" s="259"/>
      <c r="E60" s="259">
        <f t="shared" si="7"/>
        <v>3791092</v>
      </c>
      <c r="F60" s="259">
        <f>G60+H60+I60</f>
        <v>3791092</v>
      </c>
      <c r="G60" s="259"/>
      <c r="H60" s="259"/>
      <c r="I60" s="259">
        <v>3791092</v>
      </c>
      <c r="J60" s="259"/>
      <c r="K60" s="31"/>
    </row>
    <row r="61" spans="1:11" ht="12.75">
      <c r="A61" s="170"/>
      <c r="B61" s="170"/>
      <c r="C61" s="170">
        <v>4010</v>
      </c>
      <c r="D61" s="259"/>
      <c r="E61" s="259">
        <f t="shared" si="7"/>
        <v>66493</v>
      </c>
      <c r="F61" s="259">
        <f>G61+H61+I61</f>
        <v>66493</v>
      </c>
      <c r="G61" s="259">
        <v>66493</v>
      </c>
      <c r="H61" s="259"/>
      <c r="I61" s="259"/>
      <c r="J61" s="259"/>
      <c r="K61" s="31"/>
    </row>
    <row r="62" spans="1:11" ht="12.75">
      <c r="A62" s="170"/>
      <c r="B62" s="170"/>
      <c r="C62" s="170">
        <v>4040</v>
      </c>
      <c r="D62" s="259"/>
      <c r="E62" s="259">
        <f t="shared" si="7"/>
        <v>5272</v>
      </c>
      <c r="F62" s="259">
        <v>5272</v>
      </c>
      <c r="G62" s="259">
        <v>5272</v>
      </c>
      <c r="H62" s="259"/>
      <c r="I62" s="259"/>
      <c r="J62" s="259"/>
      <c r="K62" s="31"/>
    </row>
    <row r="63" spans="1:11" ht="12.75">
      <c r="A63" s="170"/>
      <c r="B63" s="170"/>
      <c r="C63" s="170">
        <v>4110</v>
      </c>
      <c r="D63" s="259"/>
      <c r="E63" s="259">
        <f t="shared" si="7"/>
        <v>11391</v>
      </c>
      <c r="F63" s="259">
        <f>G63+H63+I63</f>
        <v>11391</v>
      </c>
      <c r="G63" s="259"/>
      <c r="H63" s="259">
        <v>11391</v>
      </c>
      <c r="I63" s="259"/>
      <c r="J63" s="259"/>
      <c r="K63" s="31"/>
    </row>
    <row r="64" spans="1:11" ht="12.75">
      <c r="A64" s="170"/>
      <c r="B64" s="170"/>
      <c r="C64" s="170">
        <v>4120</v>
      </c>
      <c r="D64" s="259"/>
      <c r="E64" s="259">
        <f t="shared" si="7"/>
        <v>1754</v>
      </c>
      <c r="F64" s="259">
        <f>G64+H64+I64</f>
        <v>1754</v>
      </c>
      <c r="G64" s="259"/>
      <c r="H64" s="259">
        <v>1754</v>
      </c>
      <c r="I64" s="259"/>
      <c r="J64" s="259"/>
      <c r="K64" s="31"/>
    </row>
    <row r="65" spans="1:11" ht="12.75">
      <c r="A65" s="170"/>
      <c r="B65" s="170"/>
      <c r="C65" s="170">
        <v>4210</v>
      </c>
      <c r="D65" s="259"/>
      <c r="E65" s="259">
        <f t="shared" si="7"/>
        <v>16380</v>
      </c>
      <c r="F65" s="259">
        <v>16380</v>
      </c>
      <c r="G65" s="259"/>
      <c r="H65" s="259"/>
      <c r="I65" s="259"/>
      <c r="J65" s="259"/>
      <c r="K65" s="31"/>
    </row>
    <row r="66" spans="1:11" s="16" customFormat="1" ht="12.75">
      <c r="A66" s="170"/>
      <c r="B66" s="170"/>
      <c r="C66" s="170">
        <v>4300</v>
      </c>
      <c r="D66" s="259"/>
      <c r="E66" s="259">
        <f t="shared" si="7"/>
        <v>6560</v>
      </c>
      <c r="F66" s="259">
        <v>6560</v>
      </c>
      <c r="G66" s="259"/>
      <c r="H66" s="259"/>
      <c r="I66" s="259"/>
      <c r="J66" s="259"/>
      <c r="K66" s="31"/>
    </row>
    <row r="67" spans="1:11" ht="12.75">
      <c r="A67" s="170"/>
      <c r="B67" s="170"/>
      <c r="C67" s="170">
        <v>4370</v>
      </c>
      <c r="D67" s="259"/>
      <c r="E67" s="259">
        <f t="shared" si="7"/>
        <v>700</v>
      </c>
      <c r="F67" s="259">
        <v>700</v>
      </c>
      <c r="G67" s="259"/>
      <c r="H67" s="259"/>
      <c r="I67" s="259"/>
      <c r="J67" s="259"/>
      <c r="K67" s="31"/>
    </row>
    <row r="68" spans="1:11" ht="12.75">
      <c r="A68" s="170"/>
      <c r="B68" s="170"/>
      <c r="C68" s="170">
        <v>4410</v>
      </c>
      <c r="D68" s="259"/>
      <c r="E68" s="259">
        <f t="shared" si="7"/>
        <v>600</v>
      </c>
      <c r="F68" s="259">
        <v>600</v>
      </c>
      <c r="G68" s="259"/>
      <c r="H68" s="259"/>
      <c r="I68" s="259"/>
      <c r="J68" s="259"/>
      <c r="K68" s="31"/>
    </row>
    <row r="69" spans="1:11" ht="12.75">
      <c r="A69" s="170"/>
      <c r="B69" s="170"/>
      <c r="C69" s="170">
        <v>4440</v>
      </c>
      <c r="D69" s="259"/>
      <c r="E69" s="259">
        <f t="shared" si="7"/>
        <v>2000</v>
      </c>
      <c r="F69" s="259">
        <f>G69+H69+I69</f>
        <v>2000</v>
      </c>
      <c r="G69" s="259"/>
      <c r="H69" s="259">
        <v>2000</v>
      </c>
      <c r="I69" s="259"/>
      <c r="J69" s="259"/>
      <c r="K69" s="31"/>
    </row>
    <row r="70" spans="1:11" ht="12.75">
      <c r="A70" s="170"/>
      <c r="B70" s="170"/>
      <c r="C70" s="170">
        <v>4700</v>
      </c>
      <c r="D70" s="259"/>
      <c r="E70" s="259">
        <f t="shared" si="7"/>
        <v>1200</v>
      </c>
      <c r="F70" s="259">
        <v>1200</v>
      </c>
      <c r="G70" s="259"/>
      <c r="H70" s="259"/>
      <c r="I70" s="259"/>
      <c r="J70" s="259"/>
      <c r="K70" s="31"/>
    </row>
    <row r="71" spans="1:11" ht="12.75">
      <c r="A71" s="170"/>
      <c r="B71" s="170"/>
      <c r="C71" s="170">
        <v>4740</v>
      </c>
      <c r="D71" s="259"/>
      <c r="E71" s="259">
        <f t="shared" si="7"/>
        <v>1800</v>
      </c>
      <c r="F71" s="259">
        <v>1800</v>
      </c>
      <c r="G71" s="259"/>
      <c r="H71" s="259"/>
      <c r="I71" s="259"/>
      <c r="J71" s="259"/>
      <c r="K71" s="31"/>
    </row>
    <row r="72" spans="1:11" ht="12.75">
      <c r="A72" s="170"/>
      <c r="B72" s="170"/>
      <c r="C72" s="170">
        <v>4750</v>
      </c>
      <c r="D72" s="259"/>
      <c r="E72" s="259">
        <f t="shared" si="7"/>
        <v>3100</v>
      </c>
      <c r="F72" s="259">
        <v>3100</v>
      </c>
      <c r="G72" s="259"/>
      <c r="H72" s="259"/>
      <c r="I72" s="259"/>
      <c r="J72" s="259"/>
      <c r="K72" s="31"/>
    </row>
    <row r="73" spans="1:11" ht="12.75">
      <c r="A73" s="170"/>
      <c r="B73" s="170"/>
      <c r="C73" s="170"/>
      <c r="D73" s="259"/>
      <c r="E73" s="259">
        <f>F73+J73</f>
        <v>0</v>
      </c>
      <c r="F73" s="259"/>
      <c r="G73" s="259"/>
      <c r="H73" s="259"/>
      <c r="I73" s="259"/>
      <c r="J73" s="259"/>
      <c r="K73" s="31"/>
    </row>
    <row r="74" spans="1:11" ht="12.75">
      <c r="A74" s="170"/>
      <c r="B74" s="170">
        <v>85213</v>
      </c>
      <c r="C74" s="170"/>
      <c r="D74" s="259">
        <f>D75</f>
        <v>8902</v>
      </c>
      <c r="E74" s="259">
        <f aca="true" t="shared" si="8" ref="E74:J74">E76</f>
        <v>8902</v>
      </c>
      <c r="F74" s="259">
        <f t="shared" si="8"/>
        <v>8902</v>
      </c>
      <c r="G74" s="259">
        <f t="shared" si="8"/>
        <v>0</v>
      </c>
      <c r="H74" s="259">
        <f t="shared" si="8"/>
        <v>0</v>
      </c>
      <c r="I74" s="259">
        <f t="shared" si="8"/>
        <v>0</v>
      </c>
      <c r="J74" s="259">
        <f t="shared" si="8"/>
        <v>0</v>
      </c>
      <c r="K74" s="31"/>
    </row>
    <row r="75" spans="1:11" ht="12.75">
      <c r="A75" s="170"/>
      <c r="B75" s="170"/>
      <c r="C75" s="170">
        <v>2010</v>
      </c>
      <c r="D75" s="259">
        <v>8902</v>
      </c>
      <c r="E75" s="259"/>
      <c r="F75" s="259"/>
      <c r="G75" s="259"/>
      <c r="H75" s="259"/>
      <c r="I75" s="259"/>
      <c r="J75" s="259"/>
      <c r="K75" s="31"/>
    </row>
    <row r="76" spans="1:11" ht="12.75">
      <c r="A76" s="170"/>
      <c r="B76" s="170"/>
      <c r="C76" s="170">
        <v>4290</v>
      </c>
      <c r="D76" s="259"/>
      <c r="E76" s="259">
        <f>F76</f>
        <v>8902</v>
      </c>
      <c r="F76" s="259">
        <v>8902</v>
      </c>
      <c r="G76" s="259"/>
      <c r="H76" s="259"/>
      <c r="I76" s="259"/>
      <c r="J76" s="259"/>
      <c r="K76" s="31"/>
    </row>
    <row r="77" spans="1:11" ht="12.75">
      <c r="A77" s="170"/>
      <c r="B77" s="170">
        <v>85214</v>
      </c>
      <c r="C77" s="170"/>
      <c r="D77" s="259">
        <f>D78</f>
        <v>96275</v>
      </c>
      <c r="E77" s="259">
        <f aca="true" t="shared" si="9" ref="E77:J77">E79</f>
        <v>96275</v>
      </c>
      <c r="F77" s="259">
        <f t="shared" si="9"/>
        <v>96275</v>
      </c>
      <c r="G77" s="259">
        <f t="shared" si="9"/>
        <v>0</v>
      </c>
      <c r="H77" s="259">
        <f t="shared" si="9"/>
        <v>0</v>
      </c>
      <c r="I77" s="259">
        <f t="shared" si="9"/>
        <v>96275</v>
      </c>
      <c r="J77" s="259">
        <f t="shared" si="9"/>
        <v>0</v>
      </c>
      <c r="K77" s="31"/>
    </row>
    <row r="78" spans="1:11" ht="12.75">
      <c r="A78" s="170"/>
      <c r="B78" s="170"/>
      <c r="C78" s="170">
        <v>2010</v>
      </c>
      <c r="D78" s="259">
        <v>96275</v>
      </c>
      <c r="E78" s="259"/>
      <c r="F78" s="259"/>
      <c r="G78" s="259"/>
      <c r="H78" s="259"/>
      <c r="I78" s="259"/>
      <c r="J78" s="259"/>
      <c r="K78" s="31"/>
    </row>
    <row r="79" spans="1:11" ht="12.75">
      <c r="A79" s="170"/>
      <c r="B79" s="170"/>
      <c r="C79" s="170">
        <v>3110</v>
      </c>
      <c r="D79" s="259"/>
      <c r="E79" s="259">
        <f>F79</f>
        <v>96275</v>
      </c>
      <c r="F79" s="259">
        <f>G79+H79+I79</f>
        <v>96275</v>
      </c>
      <c r="G79" s="259"/>
      <c r="H79" s="259"/>
      <c r="I79" s="259">
        <v>96275</v>
      </c>
      <c r="J79" s="259"/>
      <c r="K79" s="31"/>
    </row>
    <row r="80" spans="1:11" ht="12.75">
      <c r="A80" s="170"/>
      <c r="B80" s="170"/>
      <c r="C80" s="170"/>
      <c r="D80" s="259"/>
      <c r="E80" s="259"/>
      <c r="F80" s="259"/>
      <c r="G80" s="259"/>
      <c r="H80" s="259"/>
      <c r="I80" s="259"/>
      <c r="J80" s="259"/>
      <c r="K80" s="31"/>
    </row>
    <row r="81" spans="1:11" ht="12.75">
      <c r="A81" s="170"/>
      <c r="B81" s="170"/>
      <c r="C81" s="170"/>
      <c r="D81" s="259"/>
      <c r="E81" s="259"/>
      <c r="F81" s="259"/>
      <c r="G81" s="259"/>
      <c r="H81" s="259"/>
      <c r="I81" s="259"/>
      <c r="J81" s="259"/>
      <c r="K81" s="31"/>
    </row>
    <row r="82" spans="1:11" ht="12.75">
      <c r="A82" s="170"/>
      <c r="B82" s="170"/>
      <c r="C82" s="170"/>
      <c r="D82" s="259"/>
      <c r="E82" s="259"/>
      <c r="F82" s="259"/>
      <c r="G82" s="259"/>
      <c r="H82" s="259"/>
      <c r="I82" s="259"/>
      <c r="J82" s="259"/>
      <c r="K82" s="31"/>
    </row>
    <row r="83" spans="1:11" ht="12.75">
      <c r="A83" s="170"/>
      <c r="B83" s="170"/>
      <c r="C83" s="170"/>
      <c r="D83" s="259"/>
      <c r="E83" s="259"/>
      <c r="F83" s="259"/>
      <c r="G83" s="259"/>
      <c r="H83" s="259"/>
      <c r="I83" s="259"/>
      <c r="J83" s="259"/>
      <c r="K83" s="31"/>
    </row>
    <row r="84" spans="1:11" ht="12.75">
      <c r="A84" s="170"/>
      <c r="B84" s="170"/>
      <c r="C84" s="170"/>
      <c r="D84" s="259"/>
      <c r="E84" s="259"/>
      <c r="F84" s="259"/>
      <c r="G84" s="259"/>
      <c r="H84" s="259"/>
      <c r="I84" s="259"/>
      <c r="J84" s="259"/>
      <c r="K84" s="31"/>
    </row>
    <row r="85" spans="1:11" ht="15">
      <c r="A85" s="504" t="s">
        <v>1191</v>
      </c>
      <c r="B85" s="504"/>
      <c r="C85" s="504"/>
      <c r="D85" s="258">
        <f>D17+D28+D45+D7</f>
        <v>4950477</v>
      </c>
      <c r="E85" s="258">
        <f aca="true" t="shared" si="10" ref="E85:K85">E17+E28+E45+E7</f>
        <v>4950477</v>
      </c>
      <c r="F85" s="258">
        <f t="shared" si="10"/>
        <v>4950477</v>
      </c>
      <c r="G85" s="258">
        <f>G17+G28+G45+G7</f>
        <v>152978</v>
      </c>
      <c r="H85" s="258">
        <f t="shared" si="10"/>
        <v>29398</v>
      </c>
      <c r="I85" s="258">
        <f>I17+I28+I45+I7</f>
        <v>3887367</v>
      </c>
      <c r="J85" s="258">
        <f t="shared" si="10"/>
        <v>0</v>
      </c>
      <c r="K85" s="258">
        <f t="shared" si="10"/>
        <v>20732</v>
      </c>
    </row>
    <row r="86" spans="1:11" ht="12.75" hidden="1">
      <c r="A86" s="170"/>
      <c r="B86" s="170"/>
      <c r="C86" s="170"/>
      <c r="D86" s="259"/>
      <c r="E86" s="259"/>
      <c r="F86" s="259"/>
      <c r="G86" s="259"/>
      <c r="H86" s="259"/>
      <c r="I86" s="259"/>
      <c r="J86" s="259"/>
      <c r="K86" s="31"/>
    </row>
    <row r="87" spans="1:11" ht="12.75" hidden="1">
      <c r="A87" s="412"/>
      <c r="B87" s="412"/>
      <c r="C87" s="412"/>
      <c r="D87" s="413"/>
      <c r="E87" s="413">
        <f>F87+J87</f>
        <v>0</v>
      </c>
      <c r="F87" s="413"/>
      <c r="G87" s="413"/>
      <c r="H87" s="413"/>
      <c r="I87" s="413"/>
      <c r="J87" s="413"/>
      <c r="K87" s="414"/>
    </row>
    <row r="88" spans="1:11" ht="12.75">
      <c r="A88" s="66"/>
      <c r="B88" s="66"/>
      <c r="C88" s="66"/>
      <c r="D88" s="415"/>
      <c r="E88" s="415"/>
      <c r="F88" s="415"/>
      <c r="G88" s="415"/>
      <c r="H88" s="415"/>
      <c r="I88" s="415"/>
      <c r="J88" s="415"/>
      <c r="K88" s="2"/>
    </row>
    <row r="89" spans="1:11" ht="12.75">
      <c r="A89" s="66"/>
      <c r="B89" s="66"/>
      <c r="C89" s="66"/>
      <c r="D89" s="415"/>
      <c r="E89" s="415"/>
      <c r="F89" s="415"/>
      <c r="G89" s="415"/>
      <c r="H89" s="415"/>
      <c r="I89" s="378" t="s">
        <v>1344</v>
      </c>
      <c r="J89" s="68"/>
      <c r="K89" s="2"/>
    </row>
    <row r="90" spans="1:11" ht="12.75">
      <c r="A90" s="66"/>
      <c r="B90" s="66"/>
      <c r="C90" s="66"/>
      <c r="D90" s="415"/>
      <c r="E90" s="415"/>
      <c r="F90" s="415"/>
      <c r="G90" s="415"/>
      <c r="H90" s="415"/>
      <c r="I90" s="68"/>
      <c r="J90" s="68"/>
      <c r="K90" s="2"/>
    </row>
    <row r="91" spans="1:11" ht="12.75">
      <c r="A91" s="66"/>
      <c r="B91" s="66"/>
      <c r="C91" s="66"/>
      <c r="D91" s="415"/>
      <c r="E91" s="415"/>
      <c r="F91" s="415"/>
      <c r="G91" s="415"/>
      <c r="H91" s="415"/>
      <c r="I91" s="468" t="s">
        <v>1322</v>
      </c>
      <c r="J91" s="469"/>
      <c r="K91" s="2"/>
    </row>
    <row r="92" spans="1:11" ht="12.75">
      <c r="A92" s="66"/>
      <c r="B92" s="66"/>
      <c r="C92" s="66"/>
      <c r="D92" s="415"/>
      <c r="E92" s="415"/>
      <c r="F92" s="415"/>
      <c r="G92" s="415"/>
      <c r="H92" s="415"/>
      <c r="I92" s="415"/>
      <c r="J92" s="415"/>
      <c r="K92" s="2"/>
    </row>
    <row r="93" spans="1:11" ht="12.75">
      <c r="A93" s="66"/>
      <c r="B93" s="66"/>
      <c r="C93" s="66"/>
      <c r="D93" s="415"/>
      <c r="E93" s="415"/>
      <c r="F93" s="415"/>
      <c r="G93" s="415"/>
      <c r="H93" s="415"/>
      <c r="I93" s="415"/>
      <c r="J93" s="415"/>
      <c r="K93" s="2"/>
    </row>
    <row r="94" spans="1:11" ht="12.75" hidden="1">
      <c r="A94" s="66"/>
      <c r="B94" s="66"/>
      <c r="C94" s="66"/>
      <c r="D94" s="415"/>
      <c r="E94" s="415"/>
      <c r="F94" s="415"/>
      <c r="G94" s="415"/>
      <c r="H94" s="415"/>
      <c r="I94" s="415"/>
      <c r="J94" s="415"/>
      <c r="K94" s="2"/>
    </row>
    <row r="95" spans="1:11" ht="12.75" hidden="1">
      <c r="A95" s="66"/>
      <c r="B95" s="66"/>
      <c r="C95" s="66"/>
      <c r="D95" s="415"/>
      <c r="E95" s="415"/>
      <c r="F95" s="415"/>
      <c r="G95" s="415"/>
      <c r="H95" s="415"/>
      <c r="I95" s="415"/>
      <c r="J95" s="415"/>
      <c r="K95" s="2"/>
    </row>
    <row r="96" spans="1:11" ht="12.75" hidden="1">
      <c r="A96" s="66"/>
      <c r="B96" s="66"/>
      <c r="C96" s="66"/>
      <c r="D96" s="415"/>
      <c r="E96" s="415"/>
      <c r="F96" s="415"/>
      <c r="G96" s="415"/>
      <c r="H96" s="415"/>
      <c r="I96" s="415"/>
      <c r="J96" s="415"/>
      <c r="K96" s="2"/>
    </row>
    <row r="97" spans="1:11" ht="12.75" hidden="1">
      <c r="A97" s="66"/>
      <c r="B97" s="66"/>
      <c r="C97" s="66"/>
      <c r="D97" s="415"/>
      <c r="E97" s="415"/>
      <c r="F97" s="415"/>
      <c r="G97" s="415"/>
      <c r="H97" s="415"/>
      <c r="I97" s="415"/>
      <c r="J97" s="415"/>
      <c r="K97" s="2"/>
    </row>
    <row r="98" spans="1:11" ht="12.75" hidden="1">
      <c r="A98" s="66"/>
      <c r="B98" s="66"/>
      <c r="C98" s="66"/>
      <c r="D98" s="415"/>
      <c r="E98" s="415"/>
      <c r="F98" s="415"/>
      <c r="G98" s="415"/>
      <c r="H98" s="415"/>
      <c r="I98" s="415"/>
      <c r="J98" s="415"/>
      <c r="K98" s="2"/>
    </row>
    <row r="99" spans="1:11" s="16" customFormat="1" ht="15">
      <c r="A99" s="502"/>
      <c r="B99" s="502"/>
      <c r="C99" s="502"/>
      <c r="D99" s="416"/>
      <c r="E99" s="416"/>
      <c r="F99" s="416"/>
      <c r="G99" s="416"/>
      <c r="H99" s="416"/>
      <c r="I99" s="416"/>
      <c r="J99" s="416"/>
      <c r="K99" s="416"/>
    </row>
    <row r="102" spans="9:10" ht="12.75">
      <c r="I102" s="469"/>
      <c r="J102" s="469"/>
    </row>
    <row r="103" spans="9:10" ht="12.75">
      <c r="I103" s="68"/>
      <c r="J103" s="68"/>
    </row>
    <row r="104" spans="9:10" ht="12.75">
      <c r="I104" s="469"/>
      <c r="J104" s="469"/>
    </row>
  </sheetData>
  <mergeCells count="16">
    <mergeCell ref="A99:C99"/>
    <mergeCell ref="I102:J102"/>
    <mergeCell ref="I104:J104"/>
    <mergeCell ref="K3:K5"/>
    <mergeCell ref="F4:F5"/>
    <mergeCell ref="G4:I4"/>
    <mergeCell ref="J4:J5"/>
    <mergeCell ref="A85:C85"/>
    <mergeCell ref="I91:J91"/>
    <mergeCell ref="A1:J1"/>
    <mergeCell ref="A3:A5"/>
    <mergeCell ref="B3:B5"/>
    <mergeCell ref="C3:C5"/>
    <mergeCell ref="D3:D5"/>
    <mergeCell ref="E3:E5"/>
    <mergeCell ref="F3:J3"/>
  </mergeCells>
  <printOptions horizontalCentered="1"/>
  <pageMargins left="0.5513888888888889" right="0.5513888888888889" top="0.9902777777777778" bottom="0.39375" header="0.5118055555555556" footer="0.5118055555555556"/>
  <pageSetup fitToHeight="0" horizontalDpi="300" verticalDpi="300" orientation="landscape" paperSize="9" scale="79" r:id="rId1"/>
  <headerFooter alignWithMargins="0">
    <oddHeader>&amp;RZałącznik nr &amp;A
 do Uchwały Rady Gminy Nr XXXI/267/09
z dnia 26 listopada 2009r.</oddHeader>
    <oddFooter>&amp;CStrona &amp;P z &amp;N</oddFooter>
  </headerFooter>
  <rowBreaks count="1" manualBreakCount="1">
    <brk id="35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W25"/>
  <sheetViews>
    <sheetView zoomScale="75" zoomScaleNormal="75" workbookViewId="0" topLeftCell="A1">
      <selection activeCell="G8" sqref="G8"/>
    </sheetView>
  </sheetViews>
  <sheetFormatPr defaultColWidth="9.00390625" defaultRowHeight="12.75"/>
  <cols>
    <col min="1" max="1" width="7.25390625" style="68" customWidth="1"/>
    <col min="2" max="2" width="9.00390625" style="68" customWidth="1"/>
    <col min="3" max="3" width="6.625" style="68" customWidth="1"/>
    <col min="4" max="4" width="12.625" style="68" customWidth="1"/>
    <col min="5" max="5" width="13.125" style="68" customWidth="1"/>
    <col min="6" max="6" width="12.875" style="68" customWidth="1"/>
    <col min="7" max="7" width="15.875" style="68" customWidth="1"/>
    <col min="8" max="8" width="14.25390625" style="1" customWidth="1"/>
    <col min="9" max="9" width="15.75390625" style="1" customWidth="1"/>
    <col min="10" max="10" width="14.375" style="1" customWidth="1"/>
    <col min="11" max="75" width="9.00390625" style="0" customWidth="1"/>
    <col min="76" max="16384" width="9.125" style="68" customWidth="1"/>
  </cols>
  <sheetData>
    <row r="1" spans="1:75" ht="45" customHeight="1">
      <c r="A1" s="500" t="s">
        <v>1437</v>
      </c>
      <c r="B1" s="500"/>
      <c r="C1" s="500"/>
      <c r="D1" s="500"/>
      <c r="E1" s="500"/>
      <c r="F1" s="500"/>
      <c r="G1" s="500"/>
      <c r="H1" s="500"/>
      <c r="I1" s="500"/>
      <c r="J1" s="500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</row>
    <row r="2" spans="1:75" ht="15.75">
      <c r="A2" s="262"/>
      <c r="B2" s="262"/>
      <c r="C2" s="262"/>
      <c r="D2" s="262"/>
      <c r="E2" s="262"/>
      <c r="F2" s="262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</row>
    <row r="3" spans="10:75" ht="13.5" customHeight="1">
      <c r="J3" s="263" t="s">
        <v>1438</v>
      </c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</row>
    <row r="4" spans="1:75" ht="20.25" customHeight="1">
      <c r="A4" s="501" t="s">
        <v>1439</v>
      </c>
      <c r="B4" s="501" t="s">
        <v>1440</v>
      </c>
      <c r="C4" s="501" t="s">
        <v>1441</v>
      </c>
      <c r="D4" s="477" t="s">
        <v>1442</v>
      </c>
      <c r="E4" s="477" t="s">
        <v>1443</v>
      </c>
      <c r="F4" s="477" t="s">
        <v>1444</v>
      </c>
      <c r="G4" s="477"/>
      <c r="H4" s="477"/>
      <c r="I4" s="477"/>
      <c r="J4" s="477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</row>
    <row r="5" spans="1:75" ht="18" customHeight="1">
      <c r="A5" s="501"/>
      <c r="B5" s="501"/>
      <c r="C5" s="501"/>
      <c r="D5" s="477"/>
      <c r="E5" s="477"/>
      <c r="F5" s="477" t="s">
        <v>1445</v>
      </c>
      <c r="G5" s="477" t="s">
        <v>1446</v>
      </c>
      <c r="H5" s="477"/>
      <c r="I5" s="477"/>
      <c r="J5" s="477" t="s">
        <v>1449</v>
      </c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</row>
    <row r="6" spans="1:75" ht="69" customHeight="1">
      <c r="A6" s="501"/>
      <c r="B6" s="501"/>
      <c r="C6" s="501"/>
      <c r="D6" s="477"/>
      <c r="E6" s="477"/>
      <c r="F6" s="477"/>
      <c r="G6" s="154" t="s">
        <v>1450</v>
      </c>
      <c r="H6" s="154" t="s">
        <v>1451</v>
      </c>
      <c r="I6" s="154" t="s">
        <v>1452</v>
      </c>
      <c r="J6" s="477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</row>
    <row r="7" spans="1:75" ht="8.25" customHeight="1">
      <c r="A7" s="156">
        <v>1</v>
      </c>
      <c r="B7" s="156">
        <v>2</v>
      </c>
      <c r="C7" s="156">
        <v>3</v>
      </c>
      <c r="D7" s="156">
        <v>4</v>
      </c>
      <c r="E7" s="156">
        <v>5</v>
      </c>
      <c r="F7" s="156">
        <v>6</v>
      </c>
      <c r="G7" s="156">
        <v>7</v>
      </c>
      <c r="H7" s="156">
        <v>8</v>
      </c>
      <c r="I7" s="156">
        <v>9</v>
      </c>
      <c r="J7" s="156">
        <v>10</v>
      </c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</row>
    <row r="8" spans="1:75" ht="19.5" customHeight="1">
      <c r="A8" s="264">
        <v>852</v>
      </c>
      <c r="B8" s="265">
        <v>85295</v>
      </c>
      <c r="C8" s="265">
        <v>2023</v>
      </c>
      <c r="D8" s="266">
        <v>264156</v>
      </c>
      <c r="E8" s="266">
        <f>F8+J8</f>
        <v>264156</v>
      </c>
      <c r="F8" s="266">
        <v>264156</v>
      </c>
      <c r="G8" s="266">
        <v>41166</v>
      </c>
      <c r="H8" s="266">
        <v>7288</v>
      </c>
      <c r="I8" s="266"/>
      <c r="J8" s="266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</row>
    <row r="9" spans="1:75" ht="19.5" customHeight="1">
      <c r="A9" s="267"/>
      <c r="B9" s="267"/>
      <c r="C9" s="267"/>
      <c r="D9" s="267"/>
      <c r="E9" s="267"/>
      <c r="F9" s="267"/>
      <c r="G9" s="267"/>
      <c r="H9" s="267"/>
      <c r="I9" s="267"/>
      <c r="J9" s="267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</row>
    <row r="10" spans="1:75" ht="19.5" customHeight="1">
      <c r="A10" s="267"/>
      <c r="B10" s="267"/>
      <c r="C10" s="267"/>
      <c r="D10" s="267"/>
      <c r="E10" s="267"/>
      <c r="F10" s="267"/>
      <c r="G10" s="267"/>
      <c r="H10" s="267"/>
      <c r="I10" s="267"/>
      <c r="J10" s="267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</row>
    <row r="11" spans="1:75" ht="19.5" customHeight="1">
      <c r="A11" s="267"/>
      <c r="B11" s="267"/>
      <c r="C11" s="267"/>
      <c r="D11" s="267"/>
      <c r="E11" s="267"/>
      <c r="F11" s="267"/>
      <c r="G11" s="267"/>
      <c r="H11" s="267"/>
      <c r="I11" s="267"/>
      <c r="J11" s="267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</row>
    <row r="12" spans="1:75" ht="19.5" customHeight="1">
      <c r="A12" s="267"/>
      <c r="B12" s="267"/>
      <c r="C12" s="267"/>
      <c r="D12" s="267"/>
      <c r="E12" s="267"/>
      <c r="F12" s="267"/>
      <c r="G12" s="267"/>
      <c r="H12" s="267"/>
      <c r="I12" s="267"/>
      <c r="J12" s="267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</row>
    <row r="13" spans="1:75" ht="19.5" customHeight="1">
      <c r="A13" s="267"/>
      <c r="B13" s="267"/>
      <c r="C13" s="267"/>
      <c r="D13" s="267"/>
      <c r="E13" s="267"/>
      <c r="F13" s="267"/>
      <c r="G13" s="267"/>
      <c r="H13" s="267"/>
      <c r="I13" s="267"/>
      <c r="J13" s="267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</row>
    <row r="14" spans="1:75" ht="19.5" customHeight="1">
      <c r="A14" s="267"/>
      <c r="B14" s="267"/>
      <c r="C14" s="267"/>
      <c r="D14" s="267"/>
      <c r="E14" s="267"/>
      <c r="F14" s="267"/>
      <c r="G14" s="267"/>
      <c r="H14" s="267"/>
      <c r="I14" s="267"/>
      <c r="J14" s="267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</row>
    <row r="15" spans="1:75" ht="19.5" customHeight="1">
      <c r="A15" s="267"/>
      <c r="B15" s="267"/>
      <c r="C15" s="267"/>
      <c r="D15" s="267"/>
      <c r="E15" s="267"/>
      <c r="F15" s="267"/>
      <c r="G15" s="267"/>
      <c r="H15" s="267"/>
      <c r="I15" s="267"/>
      <c r="J15" s="267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</row>
    <row r="16" spans="1:75" ht="19.5" customHeight="1">
      <c r="A16" s="267"/>
      <c r="B16" s="267"/>
      <c r="C16" s="267"/>
      <c r="D16" s="267"/>
      <c r="E16" s="267"/>
      <c r="F16" s="267"/>
      <c r="G16" s="267"/>
      <c r="H16" s="267"/>
      <c r="I16" s="267"/>
      <c r="J16" s="267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</row>
    <row r="17" spans="1:75" ht="19.5" customHeight="1">
      <c r="A17" s="267"/>
      <c r="B17" s="267"/>
      <c r="C17" s="267"/>
      <c r="D17" s="267"/>
      <c r="E17" s="267"/>
      <c r="F17" s="267"/>
      <c r="G17" s="267"/>
      <c r="H17" s="267"/>
      <c r="I17" s="267"/>
      <c r="J17" s="267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</row>
    <row r="18" spans="1:75" ht="19.5" customHeight="1">
      <c r="A18" s="267"/>
      <c r="B18" s="267"/>
      <c r="C18" s="267"/>
      <c r="D18" s="267"/>
      <c r="E18" s="267"/>
      <c r="F18" s="267"/>
      <c r="G18" s="267"/>
      <c r="H18" s="267"/>
      <c r="I18" s="267"/>
      <c r="J18" s="267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</row>
    <row r="19" spans="1:75" ht="19.5" customHeight="1">
      <c r="A19" s="267"/>
      <c r="B19" s="267"/>
      <c r="C19" s="267"/>
      <c r="D19" s="267"/>
      <c r="E19" s="267"/>
      <c r="F19" s="267"/>
      <c r="G19" s="267"/>
      <c r="H19" s="267"/>
      <c r="I19" s="267"/>
      <c r="J19" s="267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</row>
    <row r="20" spans="1:75" ht="19.5" customHeight="1">
      <c r="A20" s="268"/>
      <c r="B20" s="268"/>
      <c r="C20" s="268"/>
      <c r="D20" s="268"/>
      <c r="E20" s="268"/>
      <c r="F20" s="268"/>
      <c r="G20" s="268"/>
      <c r="H20" s="268"/>
      <c r="I20" s="268"/>
      <c r="J20" s="2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</row>
    <row r="21" spans="1:75" ht="24.75" customHeight="1">
      <c r="A21" s="505" t="s">
        <v>1453</v>
      </c>
      <c r="B21" s="505"/>
      <c r="C21" s="505"/>
      <c r="D21" s="269">
        <f aca="true" t="shared" si="0" ref="D21:I21">D8</f>
        <v>264156</v>
      </c>
      <c r="E21" s="270">
        <f t="shared" si="0"/>
        <v>264156</v>
      </c>
      <c r="F21" s="270">
        <f t="shared" si="0"/>
        <v>264156</v>
      </c>
      <c r="G21" s="270">
        <f t="shared" si="0"/>
        <v>41166</v>
      </c>
      <c r="H21" s="270">
        <f t="shared" si="0"/>
        <v>7288</v>
      </c>
      <c r="I21" s="270">
        <f t="shared" si="0"/>
        <v>0</v>
      </c>
      <c r="J21" s="24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</row>
    <row r="22" spans="11:75" ht="12.75"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</row>
    <row r="23" spans="8:75" ht="12.75">
      <c r="H23" s="68" t="s">
        <v>1454</v>
      </c>
      <c r="I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</row>
    <row r="24" spans="8:75" ht="12.75">
      <c r="H24" s="68"/>
      <c r="I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</row>
    <row r="25" spans="1:75" ht="12.75">
      <c r="A25" s="167" t="s">
        <v>1455</v>
      </c>
      <c r="H25" s="469" t="s">
        <v>1456</v>
      </c>
      <c r="I25" s="469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</row>
  </sheetData>
  <mergeCells count="12">
    <mergeCell ref="A1:J1"/>
    <mergeCell ref="A4:A6"/>
    <mergeCell ref="B4:B6"/>
    <mergeCell ref="C4:C6"/>
    <mergeCell ref="D4:D6"/>
    <mergeCell ref="E4:E6"/>
    <mergeCell ref="F4:J4"/>
    <mergeCell ref="F5:F6"/>
    <mergeCell ref="G5:I5"/>
    <mergeCell ref="J5:J6"/>
    <mergeCell ref="A21:C21"/>
    <mergeCell ref="H25:I25"/>
  </mergeCells>
  <printOptions horizontalCentered="1"/>
  <pageMargins left="0.5902777777777778" right="0.5902777777777778" top="1.0631944444444446" bottom="0.39375" header="0.5118055555555556" footer="0.5118055555555556"/>
  <pageSetup fitToHeight="0" horizontalDpi="300" verticalDpi="300" orientation="landscape" paperSize="9" scale="90" r:id="rId1"/>
  <headerFooter alignWithMargins="0">
    <oddHeader>&amp;RZałącznik nr &amp;A
 do uchwały Rady Gminy Nr  XXVIII/254/09
z dnia 17 września 2009r.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5"/>
  <sheetViews>
    <sheetView workbookViewId="0" topLeftCell="A13">
      <selection activeCell="K5" sqref="K5"/>
    </sheetView>
  </sheetViews>
  <sheetFormatPr defaultColWidth="9.00390625" defaultRowHeight="12.75"/>
  <cols>
    <col min="1" max="1" width="7.25390625" style="68" customWidth="1"/>
    <col min="2" max="2" width="9.00390625" style="68" customWidth="1"/>
    <col min="3" max="3" width="7.75390625" style="68" customWidth="1"/>
    <col min="4" max="4" width="13.125" style="68" customWidth="1"/>
    <col min="5" max="5" width="14.125" style="68" customWidth="1"/>
    <col min="6" max="6" width="14.375" style="68" customWidth="1"/>
    <col min="7" max="7" width="15.875" style="68" customWidth="1"/>
    <col min="8" max="8" width="14.625" style="1" customWidth="1"/>
    <col min="9" max="9" width="12.75390625" style="1" customWidth="1"/>
    <col min="10" max="10" width="14.625" style="1" customWidth="1"/>
    <col min="11" max="79" width="9.00390625" style="0" customWidth="1"/>
    <col min="80" max="16384" width="9.125" style="68" customWidth="1"/>
  </cols>
  <sheetData>
    <row r="1" spans="1:79" ht="45" customHeight="1">
      <c r="A1" s="500" t="s">
        <v>1457</v>
      </c>
      <c r="B1" s="500"/>
      <c r="C1" s="500"/>
      <c r="D1" s="500"/>
      <c r="E1" s="500"/>
      <c r="F1" s="500"/>
      <c r="G1" s="500"/>
      <c r="H1" s="500"/>
      <c r="I1" s="500"/>
      <c r="J1" s="500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</row>
    <row r="2" spans="11:79" ht="12.75"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</row>
    <row r="3" spans="10:79" ht="12.75">
      <c r="J3" s="263" t="s">
        <v>1458</v>
      </c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</row>
    <row r="4" spans="1:79" ht="20.25" customHeight="1">
      <c r="A4" s="501" t="s">
        <v>1459</v>
      </c>
      <c r="B4" s="501" t="s">
        <v>1460</v>
      </c>
      <c r="C4" s="501" t="s">
        <v>1461</v>
      </c>
      <c r="D4" s="477" t="s">
        <v>1462</v>
      </c>
      <c r="E4" s="477" t="s">
        <v>1463</v>
      </c>
      <c r="F4" s="477" t="s">
        <v>1464</v>
      </c>
      <c r="G4" s="477"/>
      <c r="H4" s="477"/>
      <c r="I4" s="477"/>
      <c r="J4" s="477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</row>
    <row r="5" spans="1:79" ht="18" customHeight="1">
      <c r="A5" s="501"/>
      <c r="B5" s="501"/>
      <c r="C5" s="501"/>
      <c r="D5" s="477"/>
      <c r="E5" s="477"/>
      <c r="F5" s="477" t="s">
        <v>1465</v>
      </c>
      <c r="G5" s="477" t="s">
        <v>1466</v>
      </c>
      <c r="H5" s="477"/>
      <c r="I5" s="477"/>
      <c r="J5" s="477" t="s">
        <v>1467</v>
      </c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</row>
    <row r="6" spans="1:79" ht="69" customHeight="1">
      <c r="A6" s="501"/>
      <c r="B6" s="501"/>
      <c r="C6" s="501"/>
      <c r="D6" s="477"/>
      <c r="E6" s="477"/>
      <c r="F6" s="477"/>
      <c r="G6" s="154" t="s">
        <v>1468</v>
      </c>
      <c r="H6" s="154" t="s">
        <v>1469</v>
      </c>
      <c r="I6" s="154" t="s">
        <v>1470</v>
      </c>
      <c r="J6" s="477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</row>
    <row r="7" spans="1:79" ht="8.25" customHeight="1">
      <c r="A7" s="156">
        <v>1</v>
      </c>
      <c r="B7" s="156">
        <v>2</v>
      </c>
      <c r="C7" s="156">
        <v>3</v>
      </c>
      <c r="D7" s="156">
        <v>4</v>
      </c>
      <c r="E7" s="156">
        <v>5</v>
      </c>
      <c r="F7" s="156">
        <v>6</v>
      </c>
      <c r="G7" s="156">
        <v>7</v>
      </c>
      <c r="H7" s="156">
        <v>8</v>
      </c>
      <c r="I7" s="156">
        <v>9</v>
      </c>
      <c r="J7" s="156">
        <v>10</v>
      </c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</row>
    <row r="8" spans="1:79" ht="19.5" customHeight="1">
      <c r="A8" s="271" t="s">
        <v>1471</v>
      </c>
      <c r="B8" s="271" t="s">
        <v>1472</v>
      </c>
      <c r="C8" s="272">
        <v>2710</v>
      </c>
      <c r="D8" s="273">
        <v>0</v>
      </c>
      <c r="E8" s="266">
        <f>F8+J8</f>
        <v>1500</v>
      </c>
      <c r="F8" s="266">
        <f>G8+H8+I8</f>
        <v>1500</v>
      </c>
      <c r="G8" s="266"/>
      <c r="H8" s="266"/>
      <c r="I8" s="266">
        <v>1500</v>
      </c>
      <c r="J8" s="266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</row>
    <row r="9" spans="1:79" ht="19.5" customHeight="1">
      <c r="A9" s="417" t="s">
        <v>348</v>
      </c>
      <c r="B9" s="417" t="s">
        <v>1286</v>
      </c>
      <c r="C9" s="417" t="s">
        <v>306</v>
      </c>
      <c r="D9" s="418">
        <v>20000</v>
      </c>
      <c r="E9" s="419">
        <f>SUM(F9,J9)</f>
        <v>20000</v>
      </c>
      <c r="F9" s="418"/>
      <c r="G9" s="418"/>
      <c r="H9" s="418"/>
      <c r="I9" s="418"/>
      <c r="J9" s="418">
        <v>20000</v>
      </c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</row>
    <row r="10" spans="1:79" ht="19.5" customHeight="1">
      <c r="A10" s="417" t="s">
        <v>480</v>
      </c>
      <c r="B10" s="417" t="s">
        <v>517</v>
      </c>
      <c r="C10" s="417" t="s">
        <v>640</v>
      </c>
      <c r="D10" s="419">
        <v>16848</v>
      </c>
      <c r="E10" s="419">
        <f>SUM(F10,J10)</f>
        <v>28080</v>
      </c>
      <c r="F10" s="418">
        <v>28080</v>
      </c>
      <c r="G10" s="418"/>
      <c r="H10" s="418"/>
      <c r="I10" s="418"/>
      <c r="J10" s="41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</row>
    <row r="11" spans="1:79" ht="19.5" customHeight="1">
      <c r="A11" s="274"/>
      <c r="B11" s="274"/>
      <c r="C11" s="274"/>
      <c r="D11" s="274"/>
      <c r="E11" s="267"/>
      <c r="F11" s="267"/>
      <c r="G11" s="267"/>
      <c r="H11" s="267"/>
      <c r="I11" s="267"/>
      <c r="J11" s="267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</row>
    <row r="12" spans="1:79" ht="19.5" customHeight="1">
      <c r="A12" s="274"/>
      <c r="B12" s="274"/>
      <c r="C12" s="274"/>
      <c r="D12" s="274"/>
      <c r="E12" s="267"/>
      <c r="F12" s="267"/>
      <c r="G12" s="267"/>
      <c r="H12" s="267"/>
      <c r="I12" s="267"/>
      <c r="J12" s="267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</row>
    <row r="13" spans="1:79" ht="19.5" customHeight="1">
      <c r="A13" s="274"/>
      <c r="B13" s="274"/>
      <c r="C13" s="274"/>
      <c r="D13" s="274"/>
      <c r="E13" s="267"/>
      <c r="F13" s="267"/>
      <c r="G13" s="267"/>
      <c r="H13" s="267"/>
      <c r="I13" s="267"/>
      <c r="J13" s="267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</row>
    <row r="14" spans="1:79" ht="19.5" customHeight="1">
      <c r="A14" s="274"/>
      <c r="B14" s="274"/>
      <c r="C14" s="274"/>
      <c r="D14" s="274"/>
      <c r="E14" s="267"/>
      <c r="F14" s="267"/>
      <c r="G14" s="267"/>
      <c r="H14" s="267"/>
      <c r="I14" s="267"/>
      <c r="J14" s="267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</row>
    <row r="15" spans="1:79" ht="19.5" customHeight="1">
      <c r="A15" s="274"/>
      <c r="B15" s="274"/>
      <c r="C15" s="274"/>
      <c r="D15" s="274"/>
      <c r="E15" s="267"/>
      <c r="F15" s="267"/>
      <c r="G15" s="267"/>
      <c r="H15" s="267"/>
      <c r="I15" s="267"/>
      <c r="J15" s="267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</row>
    <row r="16" spans="1:79" ht="19.5" customHeight="1">
      <c r="A16" s="274"/>
      <c r="B16" s="274"/>
      <c r="C16" s="274"/>
      <c r="D16" s="274"/>
      <c r="E16" s="267"/>
      <c r="F16" s="267"/>
      <c r="G16" s="267"/>
      <c r="H16" s="267"/>
      <c r="I16" s="267"/>
      <c r="J16" s="267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</row>
    <row r="17" spans="1:79" ht="19.5" customHeight="1">
      <c r="A17" s="274"/>
      <c r="B17" s="274"/>
      <c r="C17" s="274"/>
      <c r="D17" s="274"/>
      <c r="E17" s="267"/>
      <c r="F17" s="267"/>
      <c r="G17" s="267"/>
      <c r="H17" s="267"/>
      <c r="I17" s="267"/>
      <c r="J17" s="267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</row>
    <row r="18" spans="1:79" ht="19.5" customHeight="1">
      <c r="A18" s="274"/>
      <c r="B18" s="274"/>
      <c r="C18" s="274"/>
      <c r="D18" s="274"/>
      <c r="E18" s="267"/>
      <c r="F18" s="267"/>
      <c r="G18" s="267"/>
      <c r="H18" s="267"/>
      <c r="I18" s="267"/>
      <c r="J18" s="267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</row>
    <row r="19" spans="1:79" ht="19.5" customHeight="1">
      <c r="A19" s="274"/>
      <c r="B19" s="274"/>
      <c r="C19" s="274"/>
      <c r="D19" s="274"/>
      <c r="E19" s="267"/>
      <c r="F19" s="267"/>
      <c r="G19" s="267"/>
      <c r="H19" s="267"/>
      <c r="I19" s="267"/>
      <c r="J19" s="267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</row>
    <row r="20" spans="1:79" ht="19.5" customHeight="1">
      <c r="A20" s="275"/>
      <c r="B20" s="275"/>
      <c r="C20" s="275"/>
      <c r="D20" s="275"/>
      <c r="E20" s="268"/>
      <c r="F20" s="268"/>
      <c r="G20" s="268"/>
      <c r="H20" s="268"/>
      <c r="I20" s="268"/>
      <c r="J20" s="2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</row>
    <row r="21" spans="1:79" ht="24.75" customHeight="1">
      <c r="A21" s="506" t="s">
        <v>1473</v>
      </c>
      <c r="B21" s="506"/>
      <c r="C21" s="506"/>
      <c r="D21" s="420">
        <f>SUM(D8:D20)</f>
        <v>36848</v>
      </c>
      <c r="E21" s="420">
        <f aca="true" t="shared" si="0" ref="E21:J21">SUM(E8:E20)</f>
        <v>49580</v>
      </c>
      <c r="F21" s="420">
        <f t="shared" si="0"/>
        <v>29580</v>
      </c>
      <c r="G21" s="420">
        <f t="shared" si="0"/>
        <v>0</v>
      </c>
      <c r="H21" s="420">
        <f t="shared" si="0"/>
        <v>0</v>
      </c>
      <c r="I21" s="420">
        <f t="shared" si="0"/>
        <v>1500</v>
      </c>
      <c r="J21" s="420">
        <f t="shared" si="0"/>
        <v>20000</v>
      </c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</row>
    <row r="22" spans="11:79" ht="12.75"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</row>
    <row r="23" spans="8:79" ht="12.75">
      <c r="H23" s="469" t="s">
        <v>1474</v>
      </c>
      <c r="I23" s="469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</row>
    <row r="24" spans="1:79" ht="12.75">
      <c r="A24" s="167" t="s">
        <v>1475</v>
      </c>
      <c r="H24" s="68"/>
      <c r="I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</row>
    <row r="25" spans="8:79" ht="12.75">
      <c r="H25" s="469" t="s">
        <v>1476</v>
      </c>
      <c r="I25" s="469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</row>
  </sheetData>
  <mergeCells count="13">
    <mergeCell ref="G5:I5"/>
    <mergeCell ref="J5:J6"/>
    <mergeCell ref="A21:C21"/>
    <mergeCell ref="H23:I23"/>
    <mergeCell ref="H25:I25"/>
    <mergeCell ref="A1:J1"/>
    <mergeCell ref="A4:A6"/>
    <mergeCell ref="B4:B6"/>
    <mergeCell ref="C4:C6"/>
    <mergeCell ref="D4:D6"/>
    <mergeCell ref="E4:E6"/>
    <mergeCell ref="F4:J4"/>
    <mergeCell ref="F5:F6"/>
  </mergeCells>
  <printOptions horizontalCentered="1"/>
  <pageMargins left="0.5902777777777778" right="0.5902777777777778" top="0.9902777777777778" bottom="0.3298611111111111" header="0.5118055555555556" footer="0.45"/>
  <pageSetup fitToHeight="0" horizontalDpi="300" verticalDpi="300" orientation="landscape" paperSize="9" scale="90" r:id="rId1"/>
  <headerFooter alignWithMargins="0">
    <oddHeader>&amp;RZałącznik nr &amp;A
 do uchwały Rady Gminy Nr XXV/224/09
z dnia 30 kwietnia 2009r.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HJaroszewska</cp:lastModifiedBy>
  <cp:lastPrinted>2009-12-02T09:20:03Z</cp:lastPrinted>
  <dcterms:created xsi:type="dcterms:W3CDTF">1998-12-09T13:02:10Z</dcterms:created>
  <dcterms:modified xsi:type="dcterms:W3CDTF">2009-12-02T09:23:07Z</dcterms:modified>
  <cp:category/>
  <cp:version/>
  <cp:contentType/>
  <cp:contentStatus/>
  <cp:revision>1</cp:revision>
</cp:coreProperties>
</file>