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13" sheetId="8" r:id="rId8"/>
    <sheet name="13a" sheetId="9" r:id="rId9"/>
  </sheets>
  <definedNames>
    <definedName name="_xlnm.Print_Area" localSheetId="5">'5'!$A$1:$E$43</definedName>
    <definedName name="_xlnm.Print_Area" localSheetId="6">'6'!$A$1:$K$103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rFont val="Arial CE"/>
            <family val="0"/>
          </rPr>
          <t xml:space="preserve">HJaroszewska:
</t>
        </r>
      </text>
    </comment>
  </commentList>
</comments>
</file>

<file path=xl/sharedStrings.xml><?xml version="1.0" encoding="utf-8"?>
<sst xmlns="http://schemas.openxmlformats.org/spreadsheetml/2006/main" count="1470" uniqueCount="1365">
  <si>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</si>
  <si>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</si>
  <si>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</si>
  <si>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</si>
  <si>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Infrastruktura Społeczna</t>
  </si>
  <si>
    <t>1.7</t>
  </si>
  <si>
    <t>1.8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</si>
  <si>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</si>
  <si>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</si>
  <si>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</si>
  <si>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</si>
  <si>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</si>
  <si>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</si>
  <si>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Obiekty sportowe</t>
  </si>
  <si>
    <t>wydatki inwestycyjne jednostek budżetowych</t>
  </si>
  <si>
    <t>wydatki inwestycyjne jednostek budżetowych</t>
  </si>
  <si>
    <t>wydatki inwestycyjne jednostek budżetowych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</si>
  <si>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</si>
  <si>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</si>
  <si>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</si>
  <si>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</si>
  <si>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</si>
  <si>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</si>
  <si>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</si>
  <si>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</si>
  <si>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</si>
  <si>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</si>
  <si>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</si>
  <si>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</si>
  <si>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</si>
  <si>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</si>
  <si>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</si>
  <si>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</si>
  <si>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Limity wydatków na wieloletnie programy inwestycyjne w latach 2009 - 2011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</si>
  <si>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</si>
  <si>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</si>
  <si>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</si>
  <si>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</si>
  <si>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r>
      <rPr>
        <b/>
        <sz val="10"/>
        <rFont val="Arial CE"/>
        <family val="2"/>
      </rPr>
      <t>Nazwa zadania inwestycyjnego
i okres realizacji
(w latach)</t>
    </r>
  </si>
  <si>
    <t>Łączne koszty finansowe</t>
  </si>
  <si>
    <t>Planowane wydatki</t>
  </si>
  <si>
    <t>Jednostka organizacyjna realizująca zadanie lub koordynująca program</t>
  </si>
  <si>
    <t>rok budżetowy 2009 (8+9+10+11)</t>
  </si>
  <si>
    <t>w tym źródła finansowania</t>
  </si>
  <si>
    <t>2010r.</t>
  </si>
  <si>
    <t>2011r.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</si>
  <si>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</si>
  <si>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</si>
  <si>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 z innych  źr.*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</si>
  <si>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</si>
  <si>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</si>
  <si>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</si>
  <si>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</si>
  <si>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r>
      <rPr>
        <sz val="10"/>
        <rFont val="Arial CE"/>
        <family val="0"/>
      </rPr>
      <t>Budowa kanalizacji sanitarnej w miejscowości Piotrowice w gminie Biskupiec (2007-2010)</t>
    </r>
  </si>
  <si>
    <t>URZĄD  GMINY BISKUPIEC, RPO</t>
  </si>
  <si>
    <t>2.</t>
  </si>
  <si>
    <t>01010</t>
  </si>
  <si>
    <r>
      <rPr>
        <sz val="10"/>
        <rFont val="Arial CE"/>
        <family val="0"/>
      </rPr>
      <t>Budowa kanalizacji sanitarnej w miejscowości Słupnica w gminie Biskupiec (2007-2010)</t>
    </r>
  </si>
  <si>
    <t>3.</t>
  </si>
  <si>
    <t>01010</t>
  </si>
  <si>
    <r>
      <rPr>
        <sz val="10"/>
        <rFont val="Arial CE"/>
        <family val="0"/>
      </rPr>
      <t>Budowa sieci wodociągowej Osówko-Sędzice-Podlasek (2009-2010)</t>
    </r>
  </si>
  <si>
    <t>URZĄD  GMINY BISKUPIEC, PROW</t>
  </si>
  <si>
    <t>4.</t>
  </si>
  <si>
    <t>5.</t>
  </si>
  <si>
    <t>600</t>
  </si>
  <si>
    <t>60016</t>
  </si>
  <si>
    <r>
      <rPr>
        <sz val="10"/>
        <rFont val="Arial CE"/>
        <family val="0"/>
      </rPr>
      <t>Przebudowa  ulicy Jesionowej w m.Biskupiec (2008-2009)</t>
    </r>
  </si>
  <si>
    <t>URZĄD  GMINY BISKUPIEC</t>
  </si>
  <si>
    <t>6.</t>
  </si>
  <si>
    <t>60016</t>
  </si>
  <si>
    <r>
      <rPr>
        <sz val="10"/>
        <rFont val="Arial CE"/>
        <family val="0"/>
      </rPr>
      <t>Przebudowa drogi gminnej w m.Piotrowice (2008-2009)</t>
    </r>
  </si>
  <si>
    <t>URZĄD  GMINY BISKUPIEC</t>
  </si>
  <si>
    <t>7.</t>
  </si>
  <si>
    <t>60016</t>
  </si>
  <si>
    <r>
      <rPr>
        <sz val="10"/>
        <rFont val="Arial CE"/>
        <family val="0"/>
      </rPr>
      <t>Przebudowa drogi gminnej  Lipinki - Hermanowo (2008-2009)</t>
    </r>
  </si>
  <si>
    <t>URZĄD  GMINY BISKUPIEC</t>
  </si>
  <si>
    <t>8.</t>
  </si>
  <si>
    <t>60016</t>
  </si>
  <si>
    <r>
      <rPr>
        <sz val="10"/>
        <rFont val="Arial CE"/>
        <family val="0"/>
      </rPr>
      <t>Przebudowa ul.Długiej w m. Biskupiec (2008-2009)</t>
    </r>
  </si>
  <si>
    <t>9.</t>
  </si>
  <si>
    <t>60016</t>
  </si>
  <si>
    <r>
      <rPr>
        <sz val="10"/>
        <rFont val="Arial CE"/>
        <family val="0"/>
      </rPr>
      <t>Przebudowa ul. Wolności w m. Biskupiec (2008-2009)</t>
    </r>
  </si>
  <si>
    <t>10.</t>
  </si>
  <si>
    <t>60016</t>
  </si>
  <si>
    <r>
      <rPr>
        <sz val="10"/>
        <rFont val="Arial CE"/>
        <family val="0"/>
      </rPr>
      <t>Przebudowa Ul.Piekarskiej w m.Biskupiec (2008-2009)</t>
    </r>
  </si>
  <si>
    <t>11.</t>
  </si>
  <si>
    <t>60016</t>
  </si>
  <si>
    <r>
      <rPr>
        <sz val="10"/>
        <rFont val="Arial CE"/>
        <family val="0"/>
      </rPr>
      <t>Przebudowa ul. Szewskiej w m. Biskupiec (2008-2009)</t>
    </r>
  </si>
  <si>
    <t>12.</t>
  </si>
  <si>
    <t>60016</t>
  </si>
  <si>
    <r>
      <rPr>
        <sz val="10"/>
        <rFont val="Arial CE"/>
        <family val="0"/>
      </rPr>
      <t>Przebudowa ul.Tkackiej w m. Biskupiec (2008-2009)</t>
    </r>
  </si>
  <si>
    <t>URZĄD  GMINY BISKUPIEC</t>
  </si>
  <si>
    <t>13.</t>
  </si>
  <si>
    <t>60016</t>
  </si>
  <si>
    <r>
      <rPr>
        <sz val="10"/>
        <rFont val="Arial CE"/>
        <family val="0"/>
      </rPr>
      <t>Przebudowa ul.Szpitalnej w m. Biskupiec (2008-2009)</t>
    </r>
  </si>
  <si>
    <t>URZĄD  GMINY BISKUPIEC</t>
  </si>
  <si>
    <t>14.</t>
  </si>
  <si>
    <t>60016</t>
  </si>
  <si>
    <r>
      <rPr>
        <sz val="10"/>
        <rFont val="Arial CE"/>
        <family val="0"/>
      </rPr>
      <t>Przebudowa ul.Kościelnej w m. Biskupiec (2008-2009)</t>
    </r>
  </si>
  <si>
    <t>URZĄD  GMINY BISKUPIEC</t>
  </si>
  <si>
    <t>15.</t>
  </si>
  <si>
    <t>60016</t>
  </si>
  <si>
    <r>
      <rPr>
        <sz val="10"/>
        <rFont val="Arial CE"/>
        <family val="0"/>
      </rPr>
      <t>Przebudowa ul.Pełnej w m. Biskupiec (2008-2009)</t>
    </r>
  </si>
  <si>
    <t>URZĄD  GMINY BISKUPIEC</t>
  </si>
  <si>
    <t>16.</t>
  </si>
  <si>
    <t>60016</t>
  </si>
  <si>
    <r>
      <rPr>
        <sz val="10"/>
        <rFont val="Arial CE"/>
        <family val="0"/>
      </rPr>
      <t>Przebudowa ul.na działce nr 483 (od ul.Lipowej) w m.Biskupiec (2008-2009)</t>
    </r>
  </si>
  <si>
    <t>URZĄD  GMINY BISKUPIEC</t>
  </si>
  <si>
    <t>17.</t>
  </si>
  <si>
    <t>60016</t>
  </si>
  <si>
    <r>
      <rPr>
        <sz val="10"/>
        <rFont val="Arial CE"/>
        <family val="0"/>
      </rPr>
      <t>Budowa chodnika w m.Czachówki (2008-2009)</t>
    </r>
  </si>
  <si>
    <t>URZĄD  GMINY BISKUPIEC</t>
  </si>
  <si>
    <t>18.</t>
  </si>
  <si>
    <t>60016</t>
  </si>
  <si>
    <r>
      <rPr>
        <sz val="10"/>
        <rFont val="Arial CE"/>
        <family val="0"/>
      </rPr>
      <t>Budowa chodnika w m.Słupnica (2008-2009)</t>
    </r>
  </si>
  <si>
    <t>URZĄD  GMINY BISKUPIEC</t>
  </si>
  <si>
    <t>19.</t>
  </si>
  <si>
    <t>60016</t>
  </si>
  <si>
    <r>
      <rPr>
        <sz val="10"/>
        <rFont val="Arial CE"/>
        <family val="0"/>
      </rPr>
      <t>Budowa chodnika w m.Piotrowice (2008-2009)</t>
    </r>
  </si>
  <si>
    <t>URZĄD  GMINY BISKUPIEC</t>
  </si>
  <si>
    <t>20.</t>
  </si>
  <si>
    <t>60016</t>
  </si>
  <si>
    <r>
      <rPr>
        <sz val="10"/>
        <rFont val="Arial CE"/>
        <family val="0"/>
      </rPr>
      <t>Budowa chodnika w m.Łąkorek (2008-2009)</t>
    </r>
  </si>
  <si>
    <t>URZĄD  GMINY BISKUPIEC</t>
  </si>
  <si>
    <t>21.</t>
  </si>
  <si>
    <t>60016</t>
  </si>
  <si>
    <r>
      <rPr>
        <sz val="10"/>
        <rFont val="Arial CE"/>
        <family val="0"/>
      </rPr>
      <t>Przebudowa drogi gminnej Lipinki - Bielice (2008-2009)</t>
    </r>
  </si>
  <si>
    <t xml:space="preserve"> GMINA BISKUPIEC 50%, NARODOWY PROGRAM PRZEBUDOWY DRÓG LOKALNYCH 50%</t>
  </si>
  <si>
    <t>22.</t>
  </si>
  <si>
    <t>60016</t>
  </si>
  <si>
    <r>
      <rPr>
        <sz val="10"/>
        <rFont val="Arial CE"/>
        <family val="0"/>
      </rPr>
      <t>Przebudowa chodników w m.Biskupiec (2008-2010)</t>
    </r>
  </si>
  <si>
    <t>URZĄD  GMINY BISKUPIEC, PROW</t>
  </si>
  <si>
    <t>23.</t>
  </si>
  <si>
    <t>60016</t>
  </si>
  <si>
    <r>
      <rPr>
        <sz val="10"/>
        <rFont val="Arial CE"/>
        <family val="0"/>
      </rPr>
      <t>Przebudowa drogi gminnej Ostrowite - Wronka (2008-2010)</t>
    </r>
  </si>
  <si>
    <t>URZĄD  GMINY BISKUPIEC, RPO</t>
  </si>
  <si>
    <t>24.</t>
  </si>
  <si>
    <t>60016</t>
  </si>
  <si>
    <r>
      <rPr>
        <sz val="10"/>
        <rFont val="Arial CE"/>
        <family val="0"/>
      </rPr>
      <t>Przebudowa drogi gminnej Rywałdzik - Mierzyn (2008-2010)</t>
    </r>
  </si>
  <si>
    <t>URZĄD  GMINY BISKUPIEC, RPO</t>
  </si>
  <si>
    <t>25.</t>
  </si>
  <si>
    <t>60016</t>
  </si>
  <si>
    <r>
      <rPr>
        <sz val="10"/>
        <rFont val="Arial CE"/>
        <family val="0"/>
      </rPr>
      <t>Przebudowa drogi gminnej Łąkorz - Łąkorek (2008-2010)</t>
    </r>
  </si>
  <si>
    <t>URZĄD  GMINY BISKUPIEC, RPO</t>
  </si>
  <si>
    <t>26.</t>
  </si>
  <si>
    <t>60016</t>
  </si>
  <si>
    <r>
      <rPr>
        <sz val="10"/>
        <rFont val="Arial CE"/>
        <family val="0"/>
      </rPr>
      <t>Przebudowa dróg gminnych Krotoszyny-Zawada-Wonna, Wonna-Wielka Wólka-Gulb (2009)</t>
    </r>
  </si>
  <si>
    <t xml:space="preserve">URZĄD  GMINY BISKUPIEC </t>
  </si>
  <si>
    <t>27.</t>
  </si>
  <si>
    <r>
      <rPr>
        <sz val="10"/>
        <rFont val="Arial CE"/>
        <family val="0"/>
      </rPr>
      <t>Termomodernizacja budynków (2009-2010)</t>
    </r>
  </si>
  <si>
    <r>
      <rPr>
        <sz val="8"/>
        <rFont val="Arial CE"/>
        <family val="0"/>
      </rPr>
      <t>URZĄD  GMINY BISKUPIEC i NFOŚiGW</t>
    </r>
  </si>
  <si>
    <t>28.</t>
  </si>
  <si>
    <r>
      <rPr>
        <sz val="10"/>
        <rFont val="Arial CE"/>
        <family val="0"/>
      </rPr>
      <t>Odnowa historycznego budynku Ratusza w Biskupcu - remont dachu (2008-2009)</t>
    </r>
  </si>
  <si>
    <t>URZĄD GMINY BISKUPIEC, Ministerstwo Kultury i Dziedzictwa  Narodowego</t>
  </si>
  <si>
    <t>29.</t>
  </si>
  <si>
    <r>
      <rPr>
        <sz val="10"/>
        <rFont val="Arial CE"/>
        <family val="0"/>
      </rPr>
      <t>Odnowa historycznego budynku Ratusza w Biskupcu (remont budynku,elewacja,stolarka okienna i drzwiowa) (2008-2009)</t>
    </r>
  </si>
  <si>
    <t>URZĄD GMINY BISKUPIEC, PROW</t>
  </si>
  <si>
    <t>30.</t>
  </si>
  <si>
    <r>
      <rPr>
        <sz val="10"/>
        <rFont val="Arial CE"/>
        <family val="0"/>
      </rPr>
      <t>Doposażenie OSP w Biskupcu w niezbędne samochody ratowniczo-gaśnicze (2008-2009)</t>
    </r>
  </si>
  <si>
    <t>URZĄD  GMINY BISKUPIEC, RPO</t>
  </si>
  <si>
    <t>31.</t>
  </si>
  <si>
    <t>URZĄD  GMINY BISKUPIEC RPO</t>
  </si>
  <si>
    <t>32.</t>
  </si>
  <si>
    <t>33.</t>
  </si>
  <si>
    <r>
      <rPr>
        <sz val="8"/>
        <rFont val="Arial CE"/>
        <family val="0"/>
      </rPr>
      <t>URZĄD  GMINY BISKUPIEC, WFOŚiGW</t>
    </r>
  </si>
  <si>
    <t>34.</t>
  </si>
  <si>
    <t>URZĄD  GMINY BISKUPIEC, Ministerstwo Kultury i Dziedzictwa Narodowego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</si>
  <si>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</si>
  <si>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</si>
  <si>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</si>
  <si>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</si>
  <si>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</si>
  <si>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</si>
  <si>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</si>
  <si>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</si>
  <si>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</si>
  <si>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t>Zadania inwestycyjne w 2009 r.</t>
  </si>
  <si>
    <t>w złotych</t>
  </si>
  <si>
    <r>
      <rPr>
        <b/>
        <sz val="10"/>
        <rFont val="Arial CE"/>
        <family val="2"/>
      </rPr>
      <t>Lp.</t>
    </r>
  </si>
  <si>
    <t>Dział</t>
  </si>
  <si>
    <r>
      <rPr>
        <b/>
        <sz val="10"/>
        <rFont val="Arial CE"/>
        <family val="2"/>
      </rPr>
      <t>Rozdz.</t>
    </r>
  </si>
  <si>
    <t>Nazwa zadania inwestycyjnego</t>
  </si>
  <si>
    <t>Planowane wydatki</t>
  </si>
  <si>
    <t>Jednostka organizacyjna realizująca zadanie lub koordynująca program</t>
  </si>
  <si>
    <t>rok budżetowy 2009 (8+9+10+11)</t>
  </si>
  <si>
    <t>w tym źródła finansowania</t>
  </si>
  <si>
    <r>
      <rPr>
        <b/>
        <sz val="10"/>
        <rFont val="Arial CE"/>
        <family val="2"/>
      </rPr>
      <t>dochody własne j.s.t.</t>
    </r>
  </si>
  <si>
    <r>
      <rPr>
        <b/>
        <sz val="10"/>
        <rFont val="Arial CE"/>
        <family val="2"/>
      </rPr>
      <t>kredyty
i pożyczki</t>
    </r>
  </si>
  <si>
    <r>
      <rPr>
        <b/>
        <sz val="10"/>
        <rFont val="Arial CE"/>
        <family val="2"/>
      </rPr>
      <t>środki pochodzące
z innych  źródeł*</t>
    </r>
  </si>
  <si>
    <r>
      <rPr>
        <b/>
        <sz val="10"/>
        <rFont val="Arial CE"/>
        <family val="2"/>
      </rPr>
      <t>środki wymienione
w art. 5 ust. 1 pkt 2 i 3 u.f.p.</t>
    </r>
  </si>
  <si>
    <t>1.</t>
  </si>
  <si>
    <t>010</t>
  </si>
  <si>
    <t>01010</t>
  </si>
  <si>
    <t>URZĄD GMINY BISKUPIEC</t>
  </si>
  <si>
    <t>2.</t>
  </si>
  <si>
    <t>600</t>
  </si>
  <si>
    <t>60016</t>
  </si>
  <si>
    <t>URZĄD GMINY BISKUPIEC</t>
  </si>
  <si>
    <t>700</t>
  </si>
  <si>
    <t>70005</t>
  </si>
  <si>
    <t>Zakupy inwestycyjne</t>
  </si>
  <si>
    <t>URZĄD GMINY BISKUPIEC</t>
  </si>
  <si>
    <t>750</t>
  </si>
  <si>
    <t>75023</t>
  </si>
  <si>
    <t>URZĄD GMINY BISKUPIEC</t>
  </si>
  <si>
    <t>75023</t>
  </si>
  <si>
    <t>Zakupy inwestycyjne</t>
  </si>
  <si>
    <t>URZĄD GMINY BISKUPIEC</t>
  </si>
  <si>
    <t>801</t>
  </si>
  <si>
    <t>80101</t>
  </si>
  <si>
    <t>80110</t>
  </si>
  <si>
    <r>
      <rPr>
        <sz val="10"/>
        <rFont val="Arial CE"/>
        <family val="0"/>
      </rPr>
      <t>Nagłośnienie Sali gimanastycznej w P.Gm.w Bielicach</t>
    </r>
  </si>
  <si>
    <t>4410</t>
  </si>
  <si>
    <t>URZĄD GMINY BISKUPIEC</t>
  </si>
  <si>
    <t>Ogółem</t>
  </si>
  <si>
    <t>x</t>
  </si>
  <si>
    <t>* Wybrać odpowiednie oznaczenie źródła finansowania:</t>
  </si>
  <si>
    <t>Przewodniczący Rady Gminy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</si>
  <si>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</si>
  <si>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</si>
  <si>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r>
      <rPr>
        <sz val="10"/>
        <rFont val="Arial CE"/>
        <family val="0"/>
      </rPr>
      <t>Jerzy Czapliński</t>
    </r>
  </si>
  <si>
    <t xml:space="preserve">C. Inne źródła </t>
  </si>
  <si>
    <r>
      <rPr>
        <i/>
        <sz val="10"/>
        <rFont val="Arial CE"/>
        <family val="0"/>
      </rPr>
      <t>**) - kol. 4 do wykorzystania fakultatywnego</t>
    </r>
  </si>
  <si>
    <r>
      <rPr>
        <b/>
        <sz val="10"/>
        <rFont val="Arial"/>
        <family val="2"/>
      </rPr>
      <t>Wydatki na programy i projekty realizowane ze środków pochodzących z funduszy strukturalnych i Funduszu Spójności*</t>
    </r>
  </si>
  <si>
    <r>
      <rPr>
        <b/>
        <sz val="8"/>
        <rFont val="Arial"/>
        <family val="2"/>
      </rPr>
      <t>Lp.</t>
    </r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</si>
  <si>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</si>
  <si>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</si>
  <si>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</si>
  <si>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</si>
  <si>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</si>
  <si>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</si>
  <si>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</si>
  <si>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</si>
  <si>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2009r.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</si>
  <si>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</si>
  <si>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</si>
  <si>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</si>
  <si>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</si>
  <si>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</si>
  <si>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</si>
  <si>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</si>
  <si>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</si>
  <si>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</si>
  <si>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</si>
  <si>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</si>
  <si>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t>pożyczki  z budżetu państwa</t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</si>
  <si>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</si>
  <si>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</si>
  <si>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</si>
  <si>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</si>
  <si>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</si>
  <si>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</si>
  <si>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</si>
  <si>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Program Rozwoju Obszarów Wiejskich</t>
  </si>
  <si>
    <t>Priorytet:</t>
  </si>
  <si>
    <t>Oś 3. Jakość życia na obszarach wiejskich i zróżnicowanie gospodarki wiejskiej</t>
  </si>
  <si>
    <t>Działanie:</t>
  </si>
  <si>
    <t>Odnowa i rozwój wsi</t>
  </si>
  <si>
    <t>Nazwa projektu:</t>
  </si>
  <si>
    <r>
      <rPr>
        <sz val="8"/>
        <rFont val="Arial"/>
        <family val="0"/>
      </rPr>
      <t>Odnowa historycznego budynku Ratusza w Biskupcu</t>
    </r>
  </si>
  <si>
    <t>Razem wydatki:</t>
  </si>
  <si>
    <t>z tego: 2009r.</t>
  </si>
  <si>
    <t>2010r.</t>
  </si>
  <si>
    <t>2011r.</t>
  </si>
  <si>
    <t>2012r.***</t>
  </si>
  <si>
    <t>1.2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</si>
  <si>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</si>
  <si>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</si>
  <si>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</si>
  <si>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</si>
  <si>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</si>
  <si>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 xml:space="preserve">6.2 Ochrona środowiska przed zanieczyszczeniami </t>
  </si>
  <si>
    <t>Nazwa projektu:</t>
  </si>
  <si>
    <t>Razem wydatki:</t>
  </si>
  <si>
    <t>75412</t>
  </si>
  <si>
    <t>z tego: 2009r.</t>
  </si>
  <si>
    <t>2010r.</t>
  </si>
  <si>
    <t>2011r.</t>
  </si>
  <si>
    <t>2012r.***</t>
  </si>
  <si>
    <t>1.3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</si>
  <si>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</si>
  <si>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</si>
  <si>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</si>
  <si>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</si>
  <si>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</si>
  <si>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</si>
  <si>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</si>
  <si>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</si>
  <si>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</si>
  <si>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1.4</t>
  </si>
  <si>
    <t>Program:</t>
  </si>
  <si>
    <t>Priorytet:</t>
  </si>
  <si>
    <t>Działanie:</t>
  </si>
  <si>
    <t>Nazwa projektu:</t>
  </si>
  <si>
    <r>
      <rPr>
        <sz val="8"/>
        <rFont val="Arial"/>
        <family val="0"/>
      </rPr>
      <t>Budowa kanalizacji sanitarnej w miejscowości Piotrowice</t>
    </r>
  </si>
  <si>
    <t>Razem wydatki:</t>
  </si>
  <si>
    <t>01010</t>
  </si>
  <si>
    <t>z tego: 2009r.</t>
  </si>
  <si>
    <t>2010r.</t>
  </si>
  <si>
    <t>2011r.</t>
  </si>
  <si>
    <t>2012r.***</t>
  </si>
  <si>
    <t>1.5</t>
  </si>
  <si>
    <t>Program:</t>
  </si>
  <si>
    <r>
      <rPr>
        <sz val="8"/>
        <rFont val="Arial"/>
        <family val="0"/>
      </rPr>
      <t>Regionalny Program Operacyjny Warmia i Mazury 2007-2013</t>
    </r>
  </si>
  <si>
    <t>Priorytet:</t>
  </si>
  <si>
    <t>Środowisko przyrodnicze</t>
  </si>
  <si>
    <t>Działanie:</t>
  </si>
  <si>
    <t>6.1. Poprawa i zapobieganie degradacji środowiska poprzez budowę, rozbudowę, modernizację infrastruktury środowiska</t>
  </si>
  <si>
    <t>Nazwa projektu:</t>
  </si>
  <si>
    <t>Razem wydatki:</t>
  </si>
  <si>
    <t>01010</t>
  </si>
  <si>
    <t>z tego: 2009r.</t>
  </si>
  <si>
    <t>2010r.</t>
  </si>
  <si>
    <t>2011r.</t>
  </si>
  <si>
    <t>2012r.***</t>
  </si>
  <si>
    <t>1.6</t>
  </si>
  <si>
    <t>Program:</t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</si>
  <si>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</si>
  <si>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</si>
  <si>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</si>
  <si>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</si>
  <si>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</si>
  <si>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</si>
  <si>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</si>
  <si>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</si>
  <si>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Wydatki bieżące razem:</t>
  </si>
  <si>
    <t>x</t>
  </si>
  <si>
    <t>2.1</t>
  </si>
  <si>
    <t>Program:</t>
  </si>
  <si>
    <t>Program Operacyjny Kapitał Ludzki 2007-2013</t>
  </si>
  <si>
    <t>Priorytet:</t>
  </si>
  <si>
    <t>VII Promocja integracji społecznej</t>
  </si>
  <si>
    <t>Działanie:</t>
  </si>
  <si>
    <t>7.1.1 Rozwój i upowszechnianie aktywnej integracji przez ośrodki pomocy społecznej</t>
  </si>
  <si>
    <t>Nazwa projektu:</t>
  </si>
  <si>
    <t>Nadzieja na lepsze jutro</t>
  </si>
  <si>
    <t>Jerzy Czapliński</t>
  </si>
  <si>
    <t>Razem wydatki:</t>
  </si>
  <si>
    <t>85214, 85395</t>
  </si>
  <si>
    <t>z tego: 2009r.</t>
  </si>
  <si>
    <t>2010r.</t>
  </si>
  <si>
    <t>2011r.</t>
  </si>
  <si>
    <t>2012r.***</t>
  </si>
  <si>
    <t>2.2</t>
  </si>
  <si>
    <t>Program:</t>
  </si>
  <si>
    <r>
      <rPr>
        <sz val="8"/>
        <rFont val="Arial"/>
        <family val="0"/>
      </rPr>
      <t>Poakcesyjny Program Wsparcia Obszarów Wiejskich - Program Integracji Społecznej</t>
    </r>
  </si>
  <si>
    <t>Priorytet:</t>
  </si>
  <si>
    <t>Działanie:</t>
  </si>
  <si>
    <t>Nazwa projektu:</t>
  </si>
  <si>
    <t>Razem wydatki:</t>
  </si>
  <si>
    <t>z tego: 2009r.</t>
  </si>
  <si>
    <t>2010r.</t>
  </si>
  <si>
    <t>2011r.</t>
  </si>
  <si>
    <t>2012r.***</t>
  </si>
  <si>
    <t>Ogółem (1+2)</t>
  </si>
  <si>
    <t>x</t>
  </si>
  <si>
    <t>*</t>
  </si>
  <si>
    <t>wydatki obejmują wydatki bieżące i majątkowe (dotyczące inwestycji rocznych i ujętych w wieloletnim programie inwestycyjnym)</t>
  </si>
  <si>
    <t>Przewodniczący Rady Gminy</t>
  </si>
  <si>
    <t>**</t>
  </si>
  <si>
    <r>
      <rPr>
        <sz val="8"/>
        <rFont val="Arial"/>
        <family val="2"/>
      </rPr>
      <t>środki własne jst, współfinansowanie z budżetu państwa oraz inne</t>
    </r>
  </si>
  <si>
    <t>***</t>
  </si>
  <si>
    <t>rok 2012 do wykorzystania fakultatywnego</t>
  </si>
  <si>
    <r>
      <rPr>
        <sz val="8"/>
        <rFont val="Arial CE"/>
        <family val="0"/>
      </rPr>
      <t>Jerzy Czapliński</t>
    </r>
  </si>
  <si>
    <t>Źródła sfinansowania deficytu lub rozdysponowanie nadwyżki budżetowej</t>
  </si>
  <si>
    <t>w 2009r. - przychody i rozchody budżetu</t>
  </si>
  <si>
    <t>w złotych</t>
  </si>
  <si>
    <r>
      <rPr>
        <b/>
        <sz val="10"/>
        <rFont val="Arial CE"/>
        <family val="2"/>
      </rPr>
      <t>L.p.</t>
    </r>
  </si>
  <si>
    <t>Treść</t>
  </si>
  <si>
    <t>Klasyfikacja §</t>
  </si>
  <si>
    <t>Kwota</t>
  </si>
  <si>
    <t>Przewidywane wykonanie 2008r.*</t>
  </si>
  <si>
    <t>Plan 2009r.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</si>
  <si>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</si>
  <si>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</si>
  <si>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</si>
  <si>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</si>
  <si>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</si>
  <si>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</si>
  <si>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</si>
  <si>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URZĄD GMINY BISKUPIEC , WFOS i GW</t>
  </si>
  <si>
    <t>Finansowanie (Przychody - Rozchody)</t>
  </si>
  <si>
    <t>Przychody ogółem:</t>
  </si>
  <si>
    <t>1.</t>
  </si>
  <si>
    <t>Kredyty długoterminowe zaciągane w bankach</t>
  </si>
  <si>
    <t>§ 952</t>
  </si>
  <si>
    <t>kredyty krótkoterminowe</t>
  </si>
  <si>
    <r>
      <rPr>
        <sz val="8"/>
        <rFont val="Arial CE"/>
        <family val="2"/>
      </rPr>
      <t>kredyty na realizację programów i projektów finansowanych z udziałem śr. Z fun.strukturalnych i Funduszu Spójności UE</t>
    </r>
  </si>
  <si>
    <t>§ 953</t>
  </si>
  <si>
    <r>
      <rPr>
        <sz val="8"/>
        <rFont val="Arial CE"/>
        <family val="2"/>
      </rPr>
      <t>kredyty pomostowe na realizację programów i projektów finansowanych z udziałem śr. Z fun.strukturalnych i Funduszu Spójności UE</t>
    </r>
  </si>
  <si>
    <t>§ 953</t>
  </si>
  <si>
    <t>Pożyczki (uzyskane)</t>
  </si>
  <si>
    <t>§ 952</t>
  </si>
  <si>
    <r>
      <rPr>
        <sz val="8"/>
        <rFont val="Arial CE"/>
        <family val="2"/>
      </rPr>
      <t>Pożyczki na prefinansowanie programów i projektów  finansowanych z udziałem  śr. Z fun.strukturalnych i Funduszu Spójności otrzymane z budżetu państwa</t>
    </r>
  </si>
  <si>
    <t>§ 903</t>
  </si>
  <si>
    <t>Spłaty pożyczek udzielonych</t>
  </si>
  <si>
    <t>§ 951</t>
  </si>
  <si>
    <r>
      <rPr>
        <sz val="10"/>
        <rFont val="Arial CE"/>
        <family val="2"/>
      </rPr>
      <t>Prywatyzacja majątku j.s.t.</t>
    </r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</si>
  <si>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</si>
  <si>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</si>
  <si>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</si>
  <si>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</si>
  <si>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</si>
  <si>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</si>
  <si>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Inwestycje w infrastrukturę edukacyjną</t>
  </si>
  <si>
    <t>§  931</t>
  </si>
  <si>
    <t>Inne źródła (wolne środki)</t>
  </si>
  <si>
    <t>§ 955</t>
  </si>
  <si>
    <t>Rozchody ogółem :</t>
  </si>
  <si>
    <t>1.</t>
  </si>
  <si>
    <t>Spłaty kredytów</t>
  </si>
  <si>
    <t>§ 992</t>
  </si>
  <si>
    <t>1.1.spłata kredytów długoterminowych</t>
  </si>
  <si>
    <r>
      <rPr>
        <sz val="8"/>
        <rFont val="Arial CE"/>
        <family val="2"/>
      </rPr>
      <t>1.1.1.spłata kredytów zaciągnietychw związku z finansowaniem programów i  projektów finansowanych z udziałem śr. Z  fun.strukturalnych i Funduszu Spójności,otrzymane z budżetu państwa</t>
    </r>
  </si>
  <si>
    <t>1.2.spłata kredytów krótkoterminowych</t>
  </si>
  <si>
    <t>2.</t>
  </si>
  <si>
    <t>Spłaty pożyczek</t>
  </si>
  <si>
    <t>§ 992</t>
  </si>
  <si>
    <r>
      <rPr>
        <sz val="8"/>
        <rFont val="Arial CE"/>
        <family val="2"/>
      </rPr>
      <t>2.1.Spłata pożyczek otrzymanych na prefinan-sowanie programów i projektów finansowanych z udziałem śr. Z fund.strukturalnych i Funduszu Spójności UE otrzymane z budżetu państwa</t>
    </r>
  </si>
  <si>
    <t>2.2.Spłata pozostałych pożyczek</t>
  </si>
  <si>
    <r>
      <rPr>
        <sz val="8"/>
        <rFont val="Arial CE"/>
        <family val="2"/>
      </rPr>
      <t>2.2.1.Spłata pożyczek zaciągnietych w związku z finansowaniem programów i projektów finansowanych z udziałem śr. z fund.strukturalnych i Funduszu Spójności UE otrzymane z budżetu państwa</t>
    </r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</si>
  <si>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</si>
  <si>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</si>
  <si>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</si>
  <si>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</si>
  <si>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</si>
  <si>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</si>
  <si>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</si>
  <si>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</si>
  <si>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</si>
  <si>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</si>
  <si>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rPr>
        <sz val="10"/>
        <rFont val="Arial CE"/>
        <family val="2"/>
      </rPr>
      <t>*)</t>
    </r>
  </si>
  <si>
    <t>dotyczy tylko projektu</t>
  </si>
  <si>
    <t>Przewodniczący Rady Gminy</t>
  </si>
  <si>
    <r>
      <rPr>
        <sz val="10"/>
        <rFont val="Arial CE"/>
        <family val="2"/>
      </rPr>
      <t>Jerzy Czapliński</t>
    </r>
  </si>
  <si>
    <t>Dochody i wydatki związane z realizacją zadań z zakresu administracji rządowej i innych zadań zleconych odrębnymi ustawami w 2009 r.</t>
  </si>
  <si>
    <t>w złotych</t>
  </si>
  <si>
    <t>Dział</t>
  </si>
  <si>
    <t>Rozdział</t>
  </si>
  <si>
    <t>§*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</si>
  <si>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</si>
  <si>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ogółem (6+10)</t>
    </r>
  </si>
  <si>
    <t>z tego:</t>
  </si>
  <si>
    <r>
      <rPr>
        <b/>
        <sz val="10"/>
        <rFont val="Arial CE"/>
        <family val="0"/>
      </rPr>
      <t>Dochody do przekazania do budżetu państwa lub budżetu j.s.t.</t>
    </r>
  </si>
  <si>
    <r>
      <rPr>
        <b/>
        <sz val="10"/>
        <rFont val="Arial CE"/>
        <family val="2"/>
      </rPr>
      <t>Wydatki
bieżące</t>
    </r>
  </si>
  <si>
    <t>w tym:</t>
  </si>
  <si>
    <r>
      <rPr>
        <b/>
        <sz val="10"/>
        <rFont val="Arial CE"/>
        <family val="2"/>
      </rPr>
      <t>Wydatki
majątkowe</t>
    </r>
  </si>
  <si>
    <t>wynagrodzenia</t>
  </si>
  <si>
    <t>pochodne od wynagrodzeń</t>
  </si>
  <si>
    <t>świadczenia społeczne</t>
  </si>
  <si>
    <t>0690</t>
  </si>
  <si>
    <t>0970</t>
  </si>
  <si>
    <t>Dokumentacja techniczna i inne wydatki inwestycyjne</t>
  </si>
  <si>
    <t xml:space="preserve">Remont budynku urzędu  </t>
  </si>
  <si>
    <t>01095</t>
  </si>
  <si>
    <t>4610</t>
  </si>
  <si>
    <r>
      <rPr>
        <b/>
        <sz val="14"/>
        <rFont val="Arial CE"/>
        <family val="2"/>
      </rPr>
      <t>Prognoza kwoty długu gminy Biskupiec na rok 2009 i lata następne</t>
    </r>
  </si>
  <si>
    <t>w złotych</t>
  </si>
  <si>
    <r>
      <rPr>
        <b/>
        <sz val="11"/>
        <rFont val="Arial CE"/>
        <family val="2"/>
      </rPr>
      <t>L.p.</t>
    </r>
  </si>
  <si>
    <t>Rodzaj zadłużenia</t>
  </si>
  <si>
    <t>Przewidywany stan na koniec roku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</si>
  <si>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</si>
  <si>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</si>
  <si>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</si>
  <si>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</si>
  <si>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</si>
  <si>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</si>
  <si>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</si>
  <si>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</si>
  <si>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</si>
  <si>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</si>
  <si>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</si>
  <si>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</si>
  <si>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</si>
  <si>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</si>
  <si>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</si>
  <si>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</si>
  <si>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</si>
  <si>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Dochody ogółem</t>
  </si>
  <si>
    <t>7.</t>
  </si>
  <si>
    <t>Łączna kwota długu na koniec roku budżetowego</t>
  </si>
  <si>
    <t>8.</t>
  </si>
  <si>
    <t>Procentowy udział długu w dochodach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</si>
  <si>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</si>
  <si>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</si>
  <si>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2"/>
      </rPr>
      <t>Prognozowana sytuacja finansowa gminy Biskupiec w latach spłaty długu</t>
    </r>
  </si>
  <si>
    <t>w złotych</t>
  </si>
  <si>
    <r>
      <rPr>
        <b/>
        <sz val="11"/>
        <rFont val="Arial CE"/>
        <family val="2"/>
      </rPr>
      <t>L.p.</t>
    </r>
  </si>
  <si>
    <t>Wyszczególnienie</t>
  </si>
  <si>
    <t>Plan na 2009 r.</t>
  </si>
  <si>
    <t>Lata spłaty kredytu/pożyczki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</si>
  <si>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</si>
  <si>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</si>
  <si>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</si>
  <si>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</si>
  <si>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</si>
  <si>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</si>
  <si>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</si>
  <si>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</si>
  <si>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</si>
  <si>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</si>
  <si>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Rozbudowa sieci wodociągowej z przyłączami w miejscowościach Podlasek,Osówko,Sędzice w gminie Biskupiec</t>
  </si>
  <si>
    <t xml:space="preserve"> Program Rozwoju  Obszarów Wiejskich 2007 - 2013</t>
  </si>
  <si>
    <t xml:space="preserve"> Podstawowe usługi dla gospodarki i ludności wiejskiej</t>
  </si>
  <si>
    <t>Podstawowe usługi dla  gospodarki i ludności wiejskiej</t>
  </si>
  <si>
    <t>Likwidacja barier architektonicznych w Ośrodku Zdrowia w Łąkorzu</t>
  </si>
  <si>
    <t>Budowa kanalizacji sanitarnej w miejscowości Słupnica w gminie Biskupiec</t>
  </si>
  <si>
    <t>Doposażenie OSP w Biskupcu w niezbędny samochód ratowniczo-gaśniczy</t>
  </si>
  <si>
    <t>B.</t>
  </si>
  <si>
    <t>Subwencje</t>
  </si>
  <si>
    <t>C.</t>
  </si>
  <si>
    <t>Dotacje celowe</t>
  </si>
  <si>
    <t>D.</t>
  </si>
  <si>
    <t>Środki pozyskane z innych źródeł</t>
  </si>
  <si>
    <t>II.</t>
  </si>
  <si>
    <t>Wydatki ogółem</t>
  </si>
  <si>
    <t>III.</t>
  </si>
  <si>
    <t>Spłata zobowiązań (A+B+C+D)</t>
  </si>
  <si>
    <t>A.</t>
  </si>
  <si>
    <t>Spłata zaciągniętych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</si>
  <si>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</si>
  <si>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</si>
  <si>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</si>
  <si>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</si>
  <si>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</si>
  <si>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</si>
  <si>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B.</t>
  </si>
  <si>
    <t>Spłata przewidywanych pożyczek, kredytów, w tym:</t>
  </si>
  <si>
    <t>1.</t>
  </si>
  <si>
    <t>spłata pożyczek, kredytów krajowych</t>
  </si>
  <si>
    <t>2.</t>
  </si>
  <si>
    <t>spłata pożyczek, kredytów zaciągniętych w związku ze środkami określonymi w umowie zawartej z podmiotem dysponującym z funduszami strukturalnymi lub F.S.U.E.</t>
  </si>
  <si>
    <t>3.</t>
  </si>
  <si>
    <t>odsetki</t>
  </si>
  <si>
    <t>C.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</si>
  <si>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</si>
  <si>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</si>
  <si>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</si>
  <si>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</si>
  <si>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</si>
  <si>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</si>
  <si>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</si>
  <si>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1.</t>
  </si>
  <si>
    <t>Dług zaciągniętej w związku ze środkami określonymi w umowie zawartej z podmiotem dysponującym funduszami strukturalnymi lub F.S.U.E.</t>
  </si>
  <si>
    <t>VI.1.</t>
  </si>
  <si>
    <r>
      <rPr>
        <b/>
        <i/>
        <sz val="10"/>
        <rFont val="Arial CE"/>
        <family val="0"/>
      </rP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</si>
  <si>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</si>
  <si>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rPr>
        <b/>
        <i/>
        <sz val="9"/>
        <rFont val="Arial CE"/>
        <family val="0"/>
      </rP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1</t>
    </r>
    <r>
      <rPr>
        <b/>
        <i/>
        <sz val="9"/>
        <rFont val="Arial CE"/>
        <family val="0"/>
      </rPr>
      <t xml:space="preserve">  u.f.p.)</t>
    </r>
  </si>
  <si>
    <t>VII.1.</t>
  </si>
  <si>
    <r>
      <rPr>
        <b/>
        <i/>
        <sz val="10"/>
        <rFont val="Arial CE"/>
        <family val="0"/>
      </rP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</si>
  <si>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</si>
  <si>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t>Przewodniczący Rady Gminy</t>
  </si>
  <si>
    <r>
      <rPr>
        <sz val="10"/>
        <rFont val="Arial CE"/>
        <family val="0"/>
      </rPr>
      <t>Jerzy Czapliński</t>
    </r>
  </si>
  <si>
    <r>
      <rPr>
        <b/>
        <sz val="14"/>
        <rFont val="Arial CE"/>
        <family val="0"/>
      </rPr>
      <t>Plan dochodów budżetu gminy Biskupiec na 2009 r.</t>
    </r>
  </si>
  <si>
    <t>w  złotych</t>
  </si>
  <si>
    <t>Dział</t>
  </si>
  <si>
    <t>Rozdział</t>
  </si>
  <si>
    <t>§</t>
  </si>
  <si>
    <t>Treść</t>
  </si>
  <si>
    <r>
      <rPr>
        <b/>
        <sz val="10"/>
        <rFont val="Arial CE"/>
        <family val="0"/>
      </rPr>
      <t>Plan
2009 r.</t>
    </r>
  </si>
  <si>
    <t>Zmiany</t>
  </si>
  <si>
    <t>Plan po zmianach</t>
  </si>
  <si>
    <t>(+)</t>
  </si>
  <si>
    <t>(-)</t>
  </si>
  <si>
    <t>010</t>
  </si>
  <si>
    <t>ROLNICTWO I ŁOWIECTWO</t>
  </si>
  <si>
    <t>01010</t>
  </si>
  <si>
    <r>
      <rPr>
        <b/>
        <sz val="10"/>
        <rFont val="Arial CE"/>
        <family val="0"/>
      </rPr>
      <t>Infrastruktura wodociągowa i sanitacyjna wsi</t>
    </r>
  </si>
  <si>
    <t>dotacje z funduszy celowych  na finansowanie lub dofinansowanie kosztów realizacji inwestycji i zakupów inwestycyjnych jednostek sektora finansów publicznych</t>
  </si>
  <si>
    <t>środki na dofinansowanie własnych inwestycji gmin pozyskane z innych źródeł</t>
  </si>
  <si>
    <t>środki  na dofinansowanie własnych inwestycji gmin pozyskane z innych źródeł</t>
  </si>
  <si>
    <t>środki  na dofinansowanie własnych inwestycji gmin pozyskane z innych źródeł</t>
  </si>
  <si>
    <t>dotacje celowe otrzymane z budżetu państwa  na realizację inwestycji i zakupów inwestycyjnych własnych gmin</t>
  </si>
  <si>
    <t>01095</t>
  </si>
  <si>
    <t>Pozostała działalność</t>
  </si>
  <si>
    <t>0690</t>
  </si>
  <si>
    <t>wpływy z różnych opłat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</si>
  <si>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</si>
  <si>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</si>
  <si>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020</t>
  </si>
  <si>
    <t>L E Ś N I C T W O</t>
  </si>
  <si>
    <t>02095</t>
  </si>
  <si>
    <r>
      <rPr>
        <b/>
        <sz val="10"/>
        <rFont val="Arial CE"/>
        <family val="0"/>
      </rPr>
      <t>Pozostała działaność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</si>
  <si>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</si>
  <si>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</si>
  <si>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600</t>
  </si>
  <si>
    <t>TRANSPORT   I  ŁĄCZNOŚĆ</t>
  </si>
  <si>
    <t>60016</t>
  </si>
  <si>
    <t>Drogi publiczne gminne</t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</si>
  <si>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</si>
  <si>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</si>
  <si>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</si>
  <si>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</si>
  <si>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6630</t>
  </si>
  <si>
    <t>Przebudowa chodników ul.Długa,ul.Szewska ,.Ul.Wolności i ul. Piekarska w miejscowości Biskupiec</t>
  </si>
  <si>
    <t>dotacje celowe otrzymane z samorządu województwa na inwestycje i zakupy inwestycyjne realizowane na podstawie porozumień między jednostkami samorządu terytorialnego</t>
  </si>
  <si>
    <t>700</t>
  </si>
  <si>
    <t>GOSPODARKA  MIESZKANIOWA</t>
  </si>
  <si>
    <t>70005</t>
  </si>
  <si>
    <t>Gospodarka gruntami i nieruchomościami</t>
  </si>
  <si>
    <t>0470</t>
  </si>
  <si>
    <t>wpływy z opłat za zarząd,użytkowanie i użytkowanie wieczyste nieruchomości</t>
  </si>
  <si>
    <t>0490</t>
  </si>
  <si>
    <r>
      <rPr>
        <sz val="10"/>
        <rFont val="Arial CE"/>
        <family val="2"/>
      </rPr>
      <t>wpływy z innych lokalnych opłat pobieranych przez jednostki samorządu terytorianlego na podstawie  odrębnych ustaw</t>
    </r>
  </si>
  <si>
    <t>0750</t>
  </si>
  <si>
    <r>
      <rPr>
        <sz val="10"/>
        <rFont val="Arial CE"/>
        <family val="2"/>
      </rPr>
      <t>dochody z najmu i dzierżawy składników majątkowych Skarbu Państwa lub j.s.t. Lub innych jednostek zaliczanych do sektora finansów publicznych oraz innych umów o podobnym charakterze</t>
    </r>
  </si>
  <si>
    <t>0760</t>
  </si>
  <si>
    <t>wpływy z tytułu  przekształcenia  prawa użytkowania  wieczystego przysługującego osobom fizycznym w prawo własności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</si>
  <si>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</si>
  <si>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</si>
  <si>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</si>
  <si>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</si>
  <si>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710</t>
  </si>
  <si>
    <t>DZIAŁALNOŚĆ USŁUGOWA</t>
  </si>
  <si>
    <t>71035</t>
  </si>
  <si>
    <t>Cmentarze</t>
  </si>
  <si>
    <t>2020</t>
  </si>
  <si>
    <t>dotacje celowe otrzymane z budżetu państwa na zadania bieżące  realizowane przez gminę na  podstawie porozumień z organami administracji rządowej</t>
  </si>
  <si>
    <t>750</t>
  </si>
  <si>
    <t>ADMINISTRACJA   PUBLICZNA</t>
  </si>
  <si>
    <t>75011</t>
  </si>
  <si>
    <t>Urzędy Wojewódzkie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</si>
  <si>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</si>
  <si>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</si>
  <si>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75023</t>
  </si>
  <si>
    <t>Urzędy gmin</t>
  </si>
  <si>
    <t>0690</t>
  </si>
  <si>
    <t>wpływy z różnych opłat</t>
  </si>
  <si>
    <t>0970</t>
  </si>
  <si>
    <t>wpływy z różnych dochodów</t>
  </si>
  <si>
    <t>2360</t>
  </si>
  <si>
    <r>
      <rPr>
        <sz val="10"/>
        <rFont val="Arial CE"/>
        <family val="2"/>
      </rPr>
      <t>dochody jednostek samorządu tereytorialnego związane z realizacją zadań z zakresu administracji rządowej oraz innych zadan zleconych ustawami</t>
    </r>
  </si>
  <si>
    <t>6290</t>
  </si>
  <si>
    <t>środki na dofinansowanie własnych inwestycji gmin pozyskane z innych źródeł</t>
  </si>
  <si>
    <t>6298</t>
  </si>
  <si>
    <t>środki na dofinansowanie własnych inwestycji gmin pozyskane z innych źródeł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</si>
  <si>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</si>
  <si>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</si>
  <si>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</si>
  <si>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</si>
  <si>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</si>
  <si>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</si>
  <si>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754</t>
  </si>
  <si>
    <t>BEZPIECZEŃSTWO PUBLICZNE I OCHRONA PRZECIWPOŻAROWA</t>
  </si>
  <si>
    <t>75412</t>
  </si>
  <si>
    <t>Ochotnicze straże pożarne</t>
  </si>
  <si>
    <t>6298</t>
  </si>
  <si>
    <t>środki na dofinansowanie własnych inwestycji gmin pozyskane z innych źródeł</t>
  </si>
  <si>
    <t>75414</t>
  </si>
  <si>
    <t xml:space="preserve">Obrona cywilna </t>
  </si>
  <si>
    <t>2010</t>
  </si>
  <si>
    <r>
      <rPr>
        <sz val="10"/>
        <rFont val="Arial CE"/>
        <family val="2"/>
      </rPr>
      <t>dotacje celowe otrzmane z budżetu państwa na realizację zadań bieżących z zakresu administracji rządowej oraz innych zadań zleconych gminie ustawami</t>
    </r>
  </si>
  <si>
    <t>756</t>
  </si>
  <si>
    <t>DOCHODY OD OSÓB PRAWNYCH,OD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</si>
  <si>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</si>
  <si>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</si>
  <si>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</si>
  <si>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</si>
  <si>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</si>
  <si>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wpłat z tytułu podatków i opłat</t>
  </si>
  <si>
    <t>75615</t>
  </si>
  <si>
    <r>
      <rPr>
        <b/>
        <sz val="10"/>
        <rFont val="Arial CE"/>
        <family val="0"/>
      </rPr>
      <t xml:space="preserve">Wpływy z podatku rolnego,podatku leśnego,podatku od czynności cywilno prawnych , podatków i opłat lokalnych od osób prawnych i innych jednostek organizacyjnych 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</si>
  <si>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</si>
  <si>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</si>
  <si>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</si>
  <si>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</si>
  <si>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</si>
  <si>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</si>
  <si>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</si>
  <si>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</si>
  <si>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</si>
  <si>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</si>
  <si>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</si>
  <si>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</si>
  <si>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</si>
  <si>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</si>
  <si>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</si>
  <si>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</si>
  <si>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75616</t>
  </si>
  <si>
    <r>
      <rPr>
        <b/>
        <sz val="10"/>
        <rFont val="Arial CE"/>
        <family val="0"/>
      </rPr>
      <t>Wpływy z podatku rolnego,podatku leśnego,podatku od spadków i darowizn, podatku od czynności cywilno prawnych oraz podatków i opłat lokalnych od osób fizycznych.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</si>
  <si>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</si>
  <si>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</si>
  <si>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</si>
  <si>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</si>
  <si>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</si>
  <si>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</si>
  <si>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</si>
  <si>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</si>
  <si>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</si>
  <si>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</si>
  <si>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</si>
  <si>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</si>
  <si>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</si>
  <si>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</si>
  <si>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</si>
  <si>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</si>
  <si>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</si>
  <si>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jednostki samorządu terytorialnego na podstawie odrębnych ustaw</t>
  </si>
  <si>
    <t>0500</t>
  </si>
  <si>
    <r>
      <rPr>
        <sz val="10"/>
        <rFont val="Arial CE"/>
        <family val="2"/>
      </rPr>
      <t>podatek od czynności cywilno prawnych</t>
    </r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</si>
  <si>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</si>
  <si>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</si>
  <si>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</si>
  <si>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</si>
  <si>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</si>
  <si>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</si>
  <si>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</si>
  <si>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</si>
  <si>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</si>
  <si>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 za zezwolenia na sprzedaż alkoholu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</si>
  <si>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</si>
  <si>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</si>
  <si>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</si>
  <si>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</si>
  <si>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</si>
  <si>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</si>
  <si>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</si>
  <si>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</si>
  <si>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</si>
  <si>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</si>
  <si>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</si>
  <si>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</si>
  <si>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</si>
  <si>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</si>
  <si>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</si>
  <si>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</si>
  <si>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</si>
  <si>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</si>
  <si>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</si>
  <si>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</si>
  <si>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</si>
  <si>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</si>
  <si>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</si>
  <si>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</si>
  <si>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</si>
  <si>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</si>
  <si>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2920</t>
  </si>
  <si>
    <t>subwencje ogólne z budżetu państwa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</si>
  <si>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</si>
  <si>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</si>
  <si>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</si>
  <si>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</si>
  <si>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</si>
  <si>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</si>
  <si>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</si>
  <si>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</si>
  <si>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</si>
  <si>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dotacje celowe otrzymane z budżetu państwa na realizację własnych zadań bieżących gmin</t>
  </si>
  <si>
    <t>środki na dofinansowanie własnych  zadań bieżących gmin pozyskane z innych źródeł</t>
  </si>
  <si>
    <t>środki na dofinansowanie własnych inwestycji gmin pozyskane z innych źródeł</t>
  </si>
  <si>
    <t>80110</t>
  </si>
  <si>
    <t>Gimnazja</t>
  </si>
  <si>
    <t>0970</t>
  </si>
  <si>
    <t>wpływy z różnych dochodów</t>
  </si>
  <si>
    <t>6290</t>
  </si>
  <si>
    <t>środki na dofinansowanie własnych inwestycji gmin pozyskane z innych źródeł</t>
  </si>
  <si>
    <t>80148</t>
  </si>
  <si>
    <t>Stołówki szkolne</t>
  </si>
  <si>
    <t>0830</t>
  </si>
  <si>
    <t>wpływu z usług</t>
  </si>
  <si>
    <t>80195</t>
  </si>
  <si>
    <t>Pozostała działalność</t>
  </si>
  <si>
    <t>2030</t>
  </si>
  <si>
    <t>dotacje celowe otrzymane z budżetu państwa na realizację własnych zadań bieżących gmin</t>
  </si>
  <si>
    <t>2440</t>
  </si>
  <si>
    <t>dotacje przekazane z funduszy celowych na realizację zadań bieżących dla jednostek sektora finansów publicznych</t>
  </si>
  <si>
    <t>851</t>
  </si>
  <si>
    <t>OCHRONA   ZDROWIA</t>
  </si>
  <si>
    <t>85121</t>
  </si>
  <si>
    <t>Lecznictwo ambulatoryjne</t>
  </si>
  <si>
    <t>środki na dofinansowanie własnych inwestycji gmin pozyskane z innych źródeł</t>
  </si>
  <si>
    <t>852</t>
  </si>
  <si>
    <t>POMOC SPOŁECZNA</t>
  </si>
  <si>
    <t>85202</t>
  </si>
  <si>
    <t>Domu pomocy społecznej</t>
  </si>
  <si>
    <t>0830</t>
  </si>
  <si>
    <t>wpływy z usług</t>
  </si>
  <si>
    <t>85212</t>
  </si>
  <si>
    <t>Świadczenia rodzinne, zaliczka alimentacyjna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</si>
  <si>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</si>
  <si>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</si>
  <si>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0970</t>
  </si>
  <si>
    <t>wpływy z różnych dochodów</t>
  </si>
  <si>
    <t>6310</t>
  </si>
  <si>
    <t>dotacje celowe przekazane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</si>
  <si>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</si>
  <si>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    </t>
  </si>
  <si>
    <t>2010</t>
  </si>
  <si>
    <t>dotacje celowe otrzymane  z budżetu państwa na realizację  zadań bieżących z zakresu administracji rządowej oraz innych zadań zleconych gminom ustawami</t>
  </si>
  <si>
    <t>85214</t>
  </si>
  <si>
    <t xml:space="preserve">Zasiłki i pomoc w naturze oraz składki na ubezpieczenia społeczne 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</si>
  <si>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</si>
  <si>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</si>
  <si>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</si>
  <si>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</si>
  <si>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85219</t>
  </si>
  <si>
    <t>Ośrodki pomocy społecznej</t>
  </si>
  <si>
    <t>0920</t>
  </si>
  <si>
    <t>pozostałe odsetki</t>
  </si>
  <si>
    <t>0970</t>
  </si>
  <si>
    <t>wpływy z różnych dochodów</t>
  </si>
  <si>
    <t>2030</t>
  </si>
  <si>
    <t>dotacje celowe otrzymane  z budżetu państwa na realizację  własnych zadań bieżących  gmin</t>
  </si>
  <si>
    <t>85228</t>
  </si>
  <si>
    <t>Usługi opiekuńcze i specjalistyczne usługi opiekuńcze</t>
  </si>
  <si>
    <t>0830</t>
  </si>
  <si>
    <t>wpływy z usług</t>
  </si>
  <si>
    <t>85278</t>
  </si>
  <si>
    <t>Usuwanie skutków klęsk żywiołowych</t>
  </si>
  <si>
    <t>2010</t>
  </si>
  <si>
    <t xml:space="preserve">dotacje celowe otrzymane z budżetu państwa na realizację  zadań  bieżących z zakresu administracji rządowej oraz innych zadań zleconych gminom ustawami </t>
  </si>
  <si>
    <t>85295</t>
  </si>
  <si>
    <t>Pozostała działalność</t>
  </si>
  <si>
    <t>2023</t>
  </si>
  <si>
    <t>dotacje celowe otrzymane z budżetu państwa na zadania bieżące realizowane przez gminę na podstawie porozumień z organami administracji rządowej</t>
  </si>
  <si>
    <t>2030</t>
  </si>
  <si>
    <t>dotacje celowe otrzymane z budżetu państwa na realizację własnych zadań bieżących gmin</t>
  </si>
  <si>
    <t>853</t>
  </si>
  <si>
    <t>POZOSTAŁE ZADANIA W ZAKRESIE POLITYKI SPOŁECZNEJ</t>
  </si>
  <si>
    <t>85395</t>
  </si>
  <si>
    <t>Pozostała działalność</t>
  </si>
  <si>
    <t>2008</t>
  </si>
  <si>
    <t>dotacje rozwojowe oraz środki na finansowanie Wspólnej Polityki Rolnej</t>
  </si>
  <si>
    <t>2009</t>
  </si>
  <si>
    <t>dotacje rozwojowe oraz środki na finansowanie Wspólnej Polityki Rolnej</t>
  </si>
  <si>
    <t>854</t>
  </si>
  <si>
    <t>EDUKACYJNA OPIEKA WYCHOWAWCZA</t>
  </si>
  <si>
    <t>85401</t>
  </si>
  <si>
    <t>Świetlice szkolne</t>
  </si>
  <si>
    <t>0830</t>
  </si>
  <si>
    <t>wpływy z usług</t>
  </si>
  <si>
    <t>85412</t>
  </si>
  <si>
    <t>Kolonie i obozy oraz inne formy wypoczynku dzieci i młodzieży szkolnej, a także szkolenia młodzieży</t>
  </si>
  <si>
    <t>2708</t>
  </si>
  <si>
    <t>środki  na dofinansowanie własnych zadań bieżących  gmin pozyskane z innych źródeł</t>
  </si>
  <si>
    <t>85415</t>
  </si>
  <si>
    <t>Pomoc materialna dla uczniów</t>
  </si>
  <si>
    <t>2030</t>
  </si>
  <si>
    <t>dotacje celowe otrzymane z budżetu państwa na realizację własnych zadań bieżących gmin</t>
  </si>
  <si>
    <t>900</t>
  </si>
  <si>
    <t>GOSPODARKA KOMUNALNA I OCHRONA ŚRODOWISKA</t>
  </si>
  <si>
    <t>90002</t>
  </si>
  <si>
    <t>Gospodarka odpadami</t>
  </si>
  <si>
    <t>2700</t>
  </si>
  <si>
    <t>środki  na dofinansowanie własnych zadań bieżących  gmin pozyskane z innych źródeł</t>
  </si>
  <si>
    <t>921</t>
  </si>
  <si>
    <t>KULTURA I OCHRONA DZIEDZICTWA NARODOWEGO</t>
  </si>
  <si>
    <t>92109</t>
  </si>
  <si>
    <t>Domy i ośrodki kultury,świetlice i kluby</t>
  </si>
  <si>
    <t>6290</t>
  </si>
  <si>
    <t>środki na dofinansowanie własnych inwestycji gmin pozyskane z innych źródeł</t>
  </si>
  <si>
    <t>6298</t>
  </si>
  <si>
    <t>URZĄD GMINY BISKUPIEC, Regionalny Program Operacyjny Warmia i Mazury 2007-2013</t>
  </si>
  <si>
    <t>6058</t>
  </si>
  <si>
    <t>środki na dofinansowanie własnych inwestycji gmin pozyskane z innych źródeł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</si>
  <si>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</si>
  <si>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</si>
  <si>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</si>
  <si>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</si>
  <si>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O G Ó Ł E M</t>
  </si>
  <si>
    <t>KULTURA FIZYCZNA I SPORT</t>
  </si>
  <si>
    <t>Obiekty sportowe</t>
  </si>
  <si>
    <t>środki na dofinansowanie własnych inwestycji gmin pozyskane z innych źródeł</t>
  </si>
  <si>
    <t>O G Ó Ł E M</t>
  </si>
  <si>
    <t>Dochody ogółem     :</t>
  </si>
  <si>
    <t>Dochody bieżące     :</t>
  </si>
  <si>
    <t>Dochody majątkowe :</t>
  </si>
  <si>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</si>
  <si>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</si>
  <si>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</si>
  <si>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</si>
  <si>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</si>
  <si>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</si>
  <si>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</si>
  <si>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</si>
  <si>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</si>
  <si>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</si>
  <si>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</si>
  <si>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</si>
  <si>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</si>
  <si>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</si>
  <si>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</si>
  <si>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</si>
  <si>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</si>
  <si>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</si>
  <si>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</si>
  <si>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</si>
  <si>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Wykonanie za 2008 r.</t>
  </si>
  <si>
    <t>Wykonanie na 31.12.2008r.</t>
  </si>
  <si>
    <r>
      <t xml:space="preserve">Spłaty kredytów, pożyczek do dochodów (%) (art. 169 </t>
    </r>
    <r>
      <rPr>
        <b/>
        <i/>
        <u val="single"/>
        <sz val="9"/>
        <rFont val="Arial CE"/>
        <family val="0"/>
      </rPr>
      <t>ust. 3</t>
    </r>
    <r>
      <rPr>
        <b/>
        <i/>
        <sz val="9"/>
        <rFont val="Arial CE"/>
        <family val="0"/>
      </rPr>
      <t xml:space="preserve">  u.f.p.)</t>
    </r>
  </si>
  <si>
    <t>Przebudowa ul. Długiej w m.Biskupiec-przebudowa urządzeń energetycznych</t>
  </si>
  <si>
    <t>4210</t>
  </si>
  <si>
    <t>3030</t>
  </si>
  <si>
    <t>wpłaty gmin na rzecz Izb rolniczych w wysokości 2% uzyskanych wpływów z podatku rolnego</t>
  </si>
  <si>
    <t>01095</t>
  </si>
  <si>
    <r>
      <rPr>
        <b/>
        <sz val="9"/>
        <rFont val="Arial CE"/>
        <family val="2"/>
      </rPr>
      <t>Pozostała działalnośc</t>
    </r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</si>
  <si>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</si>
  <si>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</si>
  <si>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</si>
  <si>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</si>
  <si>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</si>
  <si>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</si>
  <si>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</si>
  <si>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</si>
  <si>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</si>
  <si>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</si>
  <si>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</si>
  <si>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</si>
  <si>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</si>
  <si>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</si>
  <si>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</si>
  <si>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</si>
  <si>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</si>
  <si>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</si>
  <si>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</si>
  <si>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</si>
  <si>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</si>
  <si>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</si>
  <si>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</si>
  <si>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</si>
  <si>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</si>
  <si>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</si>
  <si>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</si>
  <si>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</si>
  <si>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</si>
  <si>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</si>
  <si>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</si>
  <si>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</si>
  <si>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</si>
  <si>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</si>
  <si>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</si>
  <si>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</si>
  <si>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</si>
  <si>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</si>
  <si>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</si>
  <si>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</si>
  <si>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</si>
  <si>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</si>
  <si>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</si>
  <si>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</si>
  <si>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</si>
  <si>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</si>
  <si>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710</t>
  </si>
  <si>
    <t>75113</t>
  </si>
  <si>
    <t>Wybory do Parlamentu Europejskiego</t>
  </si>
  <si>
    <t>dotacje  celowe otrzymane z samorządu województwa na inwestycje i zakupy inwestycyjne realizowane na podstawie porozumień między jednostkami samorządu terytorialnego</t>
  </si>
  <si>
    <t>2320</t>
  </si>
  <si>
    <t>dotacje  celowe otrzymane z powiatu na zadania bieżące realizowane na podstawie porozumień miedzy jednostkami samorządu  terytorialnego</t>
  </si>
  <si>
    <t>3020</t>
  </si>
  <si>
    <t>4110</t>
  </si>
  <si>
    <t>4120</t>
  </si>
  <si>
    <t>4170</t>
  </si>
  <si>
    <t>4300</t>
  </si>
  <si>
    <t>4740</t>
  </si>
  <si>
    <t>4750</t>
  </si>
  <si>
    <t>DZIAŁALNOŚĆ USŁUGOWA</t>
  </si>
  <si>
    <t>71035</t>
  </si>
  <si>
    <t>Cmentarze</t>
  </si>
  <si>
    <t>4270</t>
  </si>
  <si>
    <t>zakup usług remontowych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</si>
  <si>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</si>
  <si>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</si>
  <si>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</si>
  <si>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</si>
  <si>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</si>
  <si>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</si>
  <si>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</si>
  <si>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</si>
  <si>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</si>
  <si>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</si>
  <si>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</si>
  <si>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</si>
  <si>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</si>
  <si>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</si>
  <si>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</si>
  <si>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</si>
  <si>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</si>
  <si>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</si>
  <si>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</si>
  <si>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</si>
  <si>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</si>
  <si>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</si>
  <si>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</si>
  <si>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</si>
  <si>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</si>
  <si>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</si>
  <si>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</si>
  <si>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</si>
  <si>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</si>
  <si>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</si>
  <si>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</si>
  <si>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</si>
  <si>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</si>
  <si>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</si>
  <si>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</si>
  <si>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</si>
  <si>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</si>
  <si>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</si>
  <si>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</si>
  <si>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</si>
  <si>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</si>
  <si>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</si>
  <si>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</si>
  <si>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</si>
  <si>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</si>
  <si>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</si>
  <si>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</si>
  <si>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</si>
  <si>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</si>
  <si>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</si>
  <si>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</si>
  <si>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</si>
  <si>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</si>
  <si>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</si>
  <si>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</si>
  <si>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</si>
  <si>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</si>
  <si>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</si>
  <si>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</si>
  <si>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składki na ubezpieczenia społeczne</t>
  </si>
  <si>
    <t>składki na Fundusz Pracy</t>
  </si>
  <si>
    <t>2820</t>
  </si>
  <si>
    <t>dotacja celowa z budżetu na finansowanie lub dofinansowanie zadań zleconych do  realizacji stowarzyszeniom</t>
  </si>
  <si>
    <t>Mała Termomodernizacja 2009 Wymiana stolarki okiennej i drzwiowej w Ośrodku Zdrowia w Łąkorzu</t>
  </si>
  <si>
    <t>URZĄD  GMINY BISKUPIEC, PFRON</t>
  </si>
  <si>
    <t>Dokumentacja techniczna na place i chodniki na Osiedlu 40-lecia PRL</t>
  </si>
  <si>
    <t>Remonty dróg gminnych, dokumentacje techniczne i inne wydatki</t>
  </si>
  <si>
    <t>Remont dachu budynku Szkoły Podstawowej w Lipinkach</t>
  </si>
  <si>
    <t>Remont Ośrodka Zdrowia w Łąkorzu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</si>
  <si>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</si>
  <si>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</si>
  <si>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</si>
  <si>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</si>
  <si>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</si>
  <si>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</si>
  <si>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</si>
  <si>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</si>
  <si>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</si>
  <si>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</si>
  <si>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</si>
  <si>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</si>
  <si>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Obrona cywilna</t>
  </si>
  <si>
    <t>zakup materiałów i wyposażenia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</si>
  <si>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</si>
  <si>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</si>
  <si>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Rezerwy</t>
  </si>
  <si>
    <t>Zarządzanie kryzysowe</t>
  </si>
  <si>
    <t>rezerwy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</si>
  <si>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</si>
  <si>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</si>
  <si>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</si>
  <si>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</si>
  <si>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</si>
  <si>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</si>
  <si>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</si>
  <si>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</si>
  <si>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</si>
  <si>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</si>
  <si>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</si>
  <si>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</si>
  <si>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</si>
  <si>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</si>
  <si>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</si>
  <si>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</si>
  <si>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</si>
  <si>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</si>
  <si>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</si>
  <si>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</si>
  <si>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70095</t>
  </si>
  <si>
    <t>4600</t>
  </si>
  <si>
    <t>kary i odszkodowania wypłacane na rzecz osób prawnych i innych jednostek organizacyjnych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</si>
  <si>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</si>
  <si>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</si>
  <si>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</si>
  <si>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</si>
  <si>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</si>
  <si>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</si>
  <si>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</si>
  <si>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</si>
  <si>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</si>
  <si>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</si>
  <si>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</si>
  <si>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</si>
  <si>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</si>
  <si>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</si>
  <si>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</si>
  <si>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</si>
  <si>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</si>
  <si>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</si>
  <si>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</si>
  <si>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</si>
  <si>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</si>
  <si>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</si>
  <si>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</si>
  <si>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</si>
  <si>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</si>
  <si>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</si>
  <si>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</si>
  <si>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</si>
  <si>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</si>
  <si>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</si>
  <si>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</si>
  <si>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</si>
  <si>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</si>
  <si>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</si>
  <si>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</si>
  <si>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</si>
  <si>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</si>
  <si>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</si>
  <si>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</si>
  <si>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</si>
  <si>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</si>
  <si>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</si>
  <si>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Przebudowa  wiejskiego domu kultury oraz budowa placu zabaw  w Łąkorzu</t>
  </si>
  <si>
    <t>dotacje otrzymane z funduszy celowych na finansowanie lub dofinansowanie kosztów realizacji inwestycji i zakupów inwestycyjnych jednostek sektora finansów publicznych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</si>
  <si>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</si>
  <si>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</si>
  <si>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</si>
  <si>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</si>
  <si>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</si>
  <si>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</si>
  <si>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</si>
  <si>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</si>
  <si>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</si>
  <si>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Nowoczesny proces dydaktyczny szansą młodego pokolenia</t>
  </si>
  <si>
    <t>Nowoczesny proces dydaktyczny szansą modego pokolenia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</si>
  <si>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</si>
  <si>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</si>
  <si>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</si>
  <si>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</si>
  <si>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</si>
  <si>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</si>
  <si>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</si>
  <si>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</si>
  <si>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</si>
  <si>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</si>
  <si>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</si>
  <si>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</si>
  <si>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</si>
  <si>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</si>
  <si>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</si>
  <si>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</si>
  <si>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</si>
  <si>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</si>
  <si>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</si>
  <si>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</si>
  <si>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</si>
  <si>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</si>
  <si>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t>URZĄD  GMINY BISKUPIEC PROW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</si>
  <si>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</si>
  <si>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</si>
  <si>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</si>
  <si>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</si>
  <si>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</si>
  <si>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</si>
  <si>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</si>
  <si>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</si>
  <si>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</si>
  <si>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</si>
  <si>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</si>
  <si>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</si>
  <si>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</si>
  <si>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</si>
  <si>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</si>
  <si>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</si>
  <si>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</si>
  <si>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</si>
  <si>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</si>
  <si>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</si>
  <si>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</si>
  <si>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</si>
  <si>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</si>
  <si>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</si>
  <si>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</si>
  <si>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</si>
  <si>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</si>
  <si>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</si>
  <si>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</si>
  <si>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</si>
  <si>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</si>
  <si>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</si>
  <si>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</si>
  <si>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</si>
  <si>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</si>
  <si>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</si>
  <si>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</si>
  <si>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</si>
  <si>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</si>
  <si>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</si>
  <si>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</si>
  <si>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</si>
  <si>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</si>
  <si>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</si>
  <si>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</si>
  <si>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</si>
  <si>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</si>
  <si>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</si>
  <si>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</si>
  <si>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</si>
  <si>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</si>
  <si>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</si>
  <si>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</si>
  <si>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</si>
  <si>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</si>
  <si>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</si>
  <si>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</si>
  <si>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</si>
  <si>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</si>
  <si>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</si>
  <si>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</si>
  <si>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</si>
  <si>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</si>
  <si>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</si>
  <si>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</si>
  <si>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</si>
  <si>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</si>
  <si>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</si>
  <si>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</si>
  <si>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</si>
  <si>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</si>
  <si>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</si>
  <si>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</si>
  <si>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4010</t>
  </si>
  <si>
    <t>4430</t>
  </si>
  <si>
    <t>Budowa chodnika w m.Sumin (2008-2009)</t>
  </si>
  <si>
    <t>Termomodernizacja budynku Szkoły Podstawowej w Biskupcu</t>
  </si>
  <si>
    <t>Remont budynku Szkoły Podstawowej w Biskupcu</t>
  </si>
  <si>
    <t>URZĄD GMINY BISKUPIEC, Urząd Marszałkowski</t>
  </si>
  <si>
    <t>Remont remiz strażackich dla OSP w Biskupcu i Krotoszynach</t>
  </si>
  <si>
    <t>Remont OSP Osetno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</si>
  <si>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</si>
  <si>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</si>
  <si>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</si>
  <si>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</si>
  <si>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</si>
  <si>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</si>
  <si>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</si>
  <si>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</si>
  <si>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</si>
  <si>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</si>
  <si>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</si>
  <si>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</si>
  <si>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</si>
  <si>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</si>
  <si>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</si>
  <si>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</si>
  <si>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</si>
  <si>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</si>
  <si>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</si>
  <si>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</si>
  <si>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</si>
  <si>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</si>
  <si>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</si>
  <si>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</si>
  <si>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</si>
  <si>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</si>
  <si>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</si>
  <si>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</si>
  <si>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</si>
  <si>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</si>
  <si>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</si>
  <si>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</si>
  <si>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</si>
  <si>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</si>
  <si>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</si>
  <si>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</si>
  <si>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</si>
  <si>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</si>
  <si>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</si>
  <si>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</si>
  <si>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Usuwanie skutków klęsk żywiołowych</t>
  </si>
  <si>
    <t>świadczenia społeczne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</si>
  <si>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</si>
  <si>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</si>
  <si>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</si>
  <si>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</si>
  <si>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</si>
  <si>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</si>
  <si>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</si>
  <si>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</si>
  <si>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podróże służbowe krajowe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</si>
  <si>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</si>
  <si>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</si>
  <si>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</si>
  <si>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</si>
  <si>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</si>
  <si>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</si>
  <si>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</si>
  <si>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</si>
  <si>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</si>
  <si>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</si>
  <si>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</si>
  <si>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</si>
  <si>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</si>
  <si>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</si>
  <si>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</si>
  <si>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</si>
  <si>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</si>
  <si>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</si>
  <si>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</si>
  <si>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</si>
  <si>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</si>
  <si>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</si>
  <si>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</si>
  <si>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</si>
  <si>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</si>
  <si>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</si>
  <si>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</si>
  <si>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</si>
  <si>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</si>
  <si>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</si>
  <si>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</si>
  <si>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</si>
  <si>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</si>
  <si>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</si>
  <si>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</si>
  <si>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</si>
  <si>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</si>
  <si>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</si>
  <si>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</si>
  <si>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</si>
  <si>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</si>
  <si>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</si>
  <si>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Dokształcanie i doskonalenie nauczycieli</t>
  </si>
  <si>
    <t>zakup pozostałych usług</t>
  </si>
  <si>
    <t>GOSPODARKA KOMUNALNA I OCHRONA ŚRODOWISKA</t>
  </si>
  <si>
    <t>Gospodarka odpadami</t>
  </si>
  <si>
    <t>zakup usług pozostałych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</si>
  <si>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</si>
  <si>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</si>
  <si>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</si>
  <si>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</si>
  <si>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</si>
  <si>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</si>
  <si>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</si>
  <si>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</si>
  <si>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</si>
  <si>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</si>
  <si>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</si>
  <si>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</si>
  <si>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</si>
  <si>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4308</t>
  </si>
  <si>
    <t>4298</t>
  </si>
  <si>
    <t>4299</t>
  </si>
  <si>
    <t>zakup świadczeń zdrowotnych dla osób nieobjętych obowiążkiem ubezpieczenia zdrowotnego</t>
  </si>
  <si>
    <t>6050</t>
  </si>
  <si>
    <t>6059</t>
  </si>
  <si>
    <t>36.</t>
  </si>
  <si>
    <t>Zakup samochodu do wywozu odpadów komunalnych z funkcją zgniatania</t>
  </si>
  <si>
    <t>90003</t>
  </si>
  <si>
    <t>Dokumentacje techniczne i inne wydatki inwestycyjne (2009)</t>
  </si>
  <si>
    <t>Program Rozwoju Obszarów Wiejskich 2007 - 2013</t>
  </si>
  <si>
    <t>Program Rozwoju Obszarów Wiejskich  2007 - 2013</t>
  </si>
  <si>
    <t>Podstawowe usługi dla gospodarki i ludności wiejskiej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</si>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</sst>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6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i/>
      <sz val="9"/>
      <name val="Arial CE"/>
      <family val="0"/>
    </font>
    <font>
      <b/>
      <i/>
      <u val="single"/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21" fillId="20" borderId="10" xfId="0" applyNumberFormat="1" applyFont="1" applyFill="1" applyBorder="1" applyAlignment="1">
      <alignment horizontal="center"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21" fillId="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21" fillId="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top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49" fontId="23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3" fontId="21" fillId="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0" xfId="0" applyNumberForma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3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32" fillId="0" borderId="0" xfId="52" applyFont="1" applyBorder="1">
      <alignment/>
      <protection/>
    </xf>
    <xf numFmtId="3" fontId="32" fillId="0" borderId="0" xfId="52" applyNumberFormat="1" applyFont="1" applyBorder="1">
      <alignment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0" fontId="34" fillId="0" borderId="10" xfId="52" applyFont="1" applyBorder="1" applyAlignment="1">
      <alignment horizontal="center" vertical="center"/>
      <protection/>
    </xf>
    <xf numFmtId="3" fontId="34" fillId="0" borderId="10" xfId="52" applyNumberFormat="1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/>
      <protection/>
    </xf>
    <xf numFmtId="0" fontId="35" fillId="0" borderId="10" xfId="52" applyFont="1" applyBorder="1">
      <alignment/>
      <protection/>
    </xf>
    <xf numFmtId="3" fontId="33" fillId="0" borderId="19" xfId="52" applyNumberFormat="1" applyFont="1" applyBorder="1">
      <alignment/>
      <protection/>
    </xf>
    <xf numFmtId="164" fontId="33" fillId="0" borderId="19" xfId="52" applyNumberFormat="1" applyFont="1" applyBorder="1">
      <alignment/>
      <protection/>
    </xf>
    <xf numFmtId="0" fontId="33" fillId="0" borderId="0" xfId="52" applyFont="1" applyBorder="1">
      <alignment/>
      <protection/>
    </xf>
    <xf numFmtId="0" fontId="32" fillId="0" borderId="11" xfId="52" applyFont="1" applyBorder="1">
      <alignment/>
      <protection/>
    </xf>
    <xf numFmtId="0" fontId="32" fillId="0" borderId="12" xfId="52" applyFont="1" applyBorder="1" applyAlignment="1">
      <alignment horizontal="left"/>
      <protection/>
    </xf>
    <xf numFmtId="0" fontId="32" fillId="0" borderId="20" xfId="52" applyFont="1" applyBorder="1" applyAlignment="1">
      <alignment horizontal="left"/>
      <protection/>
    </xf>
    <xf numFmtId="3" fontId="32" fillId="0" borderId="20" xfId="52" applyNumberFormat="1" applyFont="1" applyBorder="1" applyAlignment="1">
      <alignment horizontal="left"/>
      <protection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22" xfId="52" applyFont="1" applyBorder="1" applyAlignment="1">
      <alignment horizontal="left"/>
      <protection/>
    </xf>
    <xf numFmtId="0" fontId="32" fillId="0" borderId="0" xfId="52" applyFont="1" applyBorder="1" applyAlignment="1">
      <alignment horizontal="left"/>
      <protection/>
    </xf>
    <xf numFmtId="3" fontId="32" fillId="0" borderId="0" xfId="5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2" fillId="0" borderId="24" xfId="52" applyFont="1" applyBorder="1" applyAlignment="1">
      <alignment horizontal="left"/>
      <protection/>
    </xf>
    <xf numFmtId="0" fontId="32" fillId="0" borderId="25" xfId="52" applyFont="1" applyBorder="1" applyAlignment="1">
      <alignment horizontal="left"/>
      <protection/>
    </xf>
    <xf numFmtId="3" fontId="32" fillId="0" borderId="25" xfId="52" applyNumberFormat="1" applyFont="1" applyBorder="1" applyAlignment="1">
      <alignment horizontal="left"/>
      <protection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10" xfId="52" applyFont="1" applyBorder="1">
      <alignment/>
      <protection/>
    </xf>
    <xf numFmtId="49" fontId="32" fillId="0" borderId="10" xfId="52" applyNumberFormat="1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/>
      <protection/>
    </xf>
    <xf numFmtId="3" fontId="32" fillId="0" borderId="13" xfId="52" applyNumberFormat="1" applyFont="1" applyBorder="1">
      <alignment/>
      <protection/>
    </xf>
    <xf numFmtId="164" fontId="32" fillId="0" borderId="13" xfId="52" applyNumberFormat="1" applyFont="1" applyBorder="1">
      <alignment/>
      <protection/>
    </xf>
    <xf numFmtId="0" fontId="32" fillId="0" borderId="10" xfId="52" applyFont="1" applyBorder="1" applyAlignment="1">
      <alignment horizontal="center"/>
      <protection/>
    </xf>
    <xf numFmtId="3" fontId="32" fillId="0" borderId="10" xfId="52" applyNumberFormat="1" applyFont="1" applyBorder="1">
      <alignment/>
      <protection/>
    </xf>
    <xf numFmtId="49" fontId="32" fillId="0" borderId="13" xfId="52" applyNumberFormat="1" applyFont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32" fillId="0" borderId="23" xfId="52" applyFont="1" applyBorder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3" fontId="32" fillId="0" borderId="0" xfId="52" applyNumberFormat="1" applyFont="1" applyBorder="1" applyAlignment="1">
      <alignment horizontal="center" vertical="center"/>
      <protection/>
    </xf>
    <xf numFmtId="0" fontId="32" fillId="0" borderId="13" xfId="52" applyFont="1" applyBorder="1">
      <alignment/>
      <protection/>
    </xf>
    <xf numFmtId="0" fontId="33" fillId="0" borderId="10" xfId="52" applyFont="1" applyBorder="1">
      <alignment/>
      <protection/>
    </xf>
    <xf numFmtId="0" fontId="36" fillId="0" borderId="13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49" fontId="32" fillId="0" borderId="10" xfId="52" applyNumberFormat="1" applyFont="1" applyBorder="1" applyAlignment="1">
      <alignment horizontal="center"/>
      <protection/>
    </xf>
    <xf numFmtId="0" fontId="32" fillId="0" borderId="10" xfId="52" applyFont="1" applyFill="1" applyBorder="1" applyAlignment="1">
      <alignment horizontal="center"/>
      <protection/>
    </xf>
    <xf numFmtId="3" fontId="33" fillId="0" borderId="10" xfId="52" applyNumberFormat="1" applyFont="1" applyBorder="1">
      <alignment/>
      <protection/>
    </xf>
    <xf numFmtId="164" fontId="33" fillId="0" borderId="10" xfId="52" applyNumberFormat="1" applyFont="1" applyFill="1" applyBorder="1">
      <alignment/>
      <protection/>
    </xf>
    <xf numFmtId="164" fontId="33" fillId="0" borderId="10" xfId="52" applyNumberFormat="1" applyFont="1" applyBorder="1">
      <alignment/>
      <protection/>
    </xf>
    <xf numFmtId="0" fontId="32" fillId="0" borderId="0" xfId="52" applyFont="1" applyBorder="1" applyAlignment="1">
      <alignment horizontal="right"/>
      <protection/>
    </xf>
    <xf numFmtId="0" fontId="32" fillId="0" borderId="0" xfId="52" applyFont="1" applyBorder="1">
      <alignment/>
      <protection/>
    </xf>
    <xf numFmtId="0" fontId="3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vertical="center"/>
    </xf>
    <xf numFmtId="0" fontId="0" fillId="20" borderId="31" xfId="0" applyFont="1" applyFill="1" applyBorder="1" applyAlignment="1">
      <alignment horizontal="center" vertical="center"/>
    </xf>
    <xf numFmtId="3" fontId="0" fillId="20" borderId="31" xfId="0" applyNumberFormat="1" applyFont="1" applyFill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/>
    </xf>
    <xf numFmtId="0" fontId="30" fillId="0" borderId="32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22" fillId="0" borderId="36" xfId="0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1" fontId="37" fillId="20" borderId="27" xfId="0" applyNumberFormat="1" applyFont="1" applyFill="1" applyBorder="1" applyAlignment="1">
      <alignment horizontal="center" vertical="center"/>
    </xf>
    <xf numFmtId="0" fontId="37" fillId="20" borderId="3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31" xfId="0" applyFont="1" applyBorder="1" applyAlignment="1">
      <alignment vertical="center"/>
    </xf>
    <xf numFmtId="0" fontId="28" fillId="0" borderId="33" xfId="0" applyFont="1" applyBorder="1" applyAlignment="1">
      <alignment/>
    </xf>
    <xf numFmtId="3" fontId="28" fillId="0" borderId="33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3" fontId="28" fillId="0" borderId="2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0" fontId="28" fillId="0" borderId="29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23" fillId="0" borderId="34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0" fontId="23" fillId="0" borderId="34" xfId="0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/>
    </xf>
    <xf numFmtId="4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37" fillId="20" borderId="38" xfId="0" applyFont="1" applyFill="1" applyBorder="1" applyAlignment="1">
      <alignment horizontal="center" vertical="center"/>
    </xf>
    <xf numFmtId="0" fontId="37" fillId="20" borderId="39" xfId="0" applyFont="1" applyFill="1" applyBorder="1" applyAlignment="1">
      <alignment horizontal="center" vertical="center"/>
    </xf>
    <xf numFmtId="0" fontId="37" fillId="20" borderId="4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9" fillId="0" borderId="41" xfId="0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42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44" xfId="0" applyNumberFormat="1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40" fillId="0" borderId="43" xfId="0" applyFont="1" applyBorder="1" applyAlignment="1">
      <alignment vertical="center" wrapText="1"/>
    </xf>
    <xf numFmtId="10" fontId="21" fillId="0" borderId="29" xfId="55" applyNumberFormat="1" applyFont="1" applyFill="1" applyBorder="1" applyAlignment="1" applyProtection="1">
      <alignment vertical="center"/>
      <protection/>
    </xf>
    <xf numFmtId="10" fontId="21" fillId="0" borderId="44" xfId="55" applyNumberFormat="1" applyFont="1" applyFill="1" applyBorder="1" applyAlignment="1" applyProtection="1">
      <alignment vertical="center"/>
      <protection/>
    </xf>
    <xf numFmtId="0" fontId="42" fillId="0" borderId="43" xfId="0" applyFont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0" fontId="21" fillId="0" borderId="35" xfId="55" applyNumberFormat="1" applyFont="1" applyFill="1" applyBorder="1" applyAlignment="1" applyProtection="1">
      <alignment vertical="center"/>
      <protection/>
    </xf>
    <xf numFmtId="10" fontId="21" fillId="0" borderId="45" xfId="55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/>
    </xf>
    <xf numFmtId="164" fontId="0" fillId="0" borderId="0" xfId="0" applyNumberForma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quotePrefix="1">
      <alignment vertical="center"/>
    </xf>
    <xf numFmtId="0" fontId="32" fillId="0" borderId="10" xfId="52" applyFont="1" applyBorder="1" applyAlignment="1">
      <alignment horizontal="center" vertical="center"/>
      <protection/>
    </xf>
    <xf numFmtId="0" fontId="2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3" fontId="33" fillId="20" borderId="10" xfId="52" applyNumberFormat="1" applyFont="1" applyFill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/>
      <protection/>
    </xf>
    <xf numFmtId="0" fontId="32" fillId="0" borderId="19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center" vertical="center"/>
      <protection/>
    </xf>
    <xf numFmtId="0" fontId="32" fillId="0" borderId="13" xfId="52" applyFont="1" applyBorder="1" applyAlignment="1">
      <alignment horizontal="left"/>
      <protection/>
    </xf>
    <xf numFmtId="0" fontId="32" fillId="0" borderId="36" xfId="52" applyFont="1" applyBorder="1" applyAlignment="1">
      <alignment horizontal="left"/>
      <protection/>
    </xf>
    <xf numFmtId="0" fontId="26" fillId="0" borderId="0" xfId="52" applyFont="1" applyBorder="1" applyAlignment="1">
      <alignment horizontal="center"/>
      <protection/>
    </xf>
    <xf numFmtId="0" fontId="33" fillId="20" borderId="10" xfId="52" applyFont="1" applyFill="1" applyBorder="1" applyAlignment="1">
      <alignment horizontal="center" vertical="center"/>
      <protection/>
    </xf>
    <xf numFmtId="0" fontId="33" fillId="20" borderId="10" xfId="52" applyFont="1" applyFill="1" applyBorder="1" applyAlignment="1">
      <alignment horizontal="center" vertical="center" wrapText="1"/>
      <protection/>
    </xf>
    <xf numFmtId="3" fontId="33" fillId="20" borderId="10" xfId="52" applyNumberFormat="1" applyFont="1" applyFill="1" applyBorder="1" applyAlignment="1">
      <alignment horizontal="center" vertical="center" wrapText="1"/>
      <protection/>
    </xf>
    <xf numFmtId="0" fontId="21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48" xfId="0" applyFont="1" applyFill="1" applyBorder="1" applyAlignment="1">
      <alignment horizontal="center" vertical="center"/>
    </xf>
    <xf numFmtId="0" fontId="21" fillId="20" borderId="47" xfId="0" applyFont="1" applyFill="1" applyBorder="1" applyAlignment="1">
      <alignment horizontal="center" vertical="center"/>
    </xf>
    <xf numFmtId="0" fontId="21" fillId="20" borderId="47" xfId="0" applyFont="1" applyFill="1" applyBorder="1" applyAlignment="1">
      <alignment horizontal="center" vertical="center" wrapText="1"/>
    </xf>
    <xf numFmtId="0" fontId="21" fillId="20" borderId="49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3" fillId="0" borderId="19" xfId="52" applyFont="1" applyBorder="1" applyAlignment="1">
      <alignment horizontal="center"/>
      <protection/>
    </xf>
    <xf numFmtId="0" fontId="32" fillId="0" borderId="10" xfId="52" applyFont="1" applyBorder="1" applyAlignment="1">
      <alignment horizontal="center" vertical="center"/>
      <protection/>
    </xf>
    <xf numFmtId="0" fontId="32" fillId="0" borderId="19" xfId="52" applyFont="1" applyBorder="1" applyAlignment="1">
      <alignment horizontal="left"/>
      <protection/>
    </xf>
    <xf numFmtId="0" fontId="33" fillId="0" borderId="10" xfId="52" applyFont="1" applyBorder="1" applyAlignment="1">
      <alignment horizontal="center"/>
      <protection/>
    </xf>
    <xf numFmtId="3" fontId="32" fillId="0" borderId="10" xfId="52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 wrapText="1"/>
    </xf>
    <xf numFmtId="3" fontId="21" fillId="20" borderId="27" xfId="0" applyNumberFormat="1" applyFont="1" applyFill="1" applyBorder="1" applyAlignment="1">
      <alignment horizontal="center" vertical="center"/>
    </xf>
    <xf numFmtId="3" fontId="21" fillId="20" borderId="2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20" borderId="27" xfId="0" applyFont="1" applyFill="1" applyBorder="1" applyAlignment="1">
      <alignment horizontal="center" vertical="center"/>
    </xf>
    <xf numFmtId="0" fontId="21" fillId="20" borderId="38" xfId="0" applyFont="1" applyFill="1" applyBorder="1" applyAlignment="1">
      <alignment horizontal="center" vertical="center" wrapText="1"/>
    </xf>
    <xf numFmtId="0" fontId="37" fillId="20" borderId="27" xfId="0" applyFont="1" applyFill="1" applyBorder="1" applyAlignment="1">
      <alignment horizontal="center" vertical="center"/>
    </xf>
    <xf numFmtId="10" fontId="23" fillId="0" borderId="35" xfId="55" applyNumberFormat="1" applyFont="1" applyFill="1" applyBorder="1" applyAlignment="1" applyProtection="1">
      <alignment horizontal="right" vertical="center"/>
      <protection/>
    </xf>
    <xf numFmtId="0" fontId="21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/>
    </xf>
    <xf numFmtId="0" fontId="37" fillId="20" borderId="38" xfId="0" applyFont="1" applyFill="1" applyBorder="1" applyAlignment="1">
      <alignment horizontal="center" vertical="center"/>
    </xf>
    <xf numFmtId="1" fontId="37" fillId="2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zoomScale="75" zoomScaleNormal="75" workbookViewId="0" topLeftCell="A1">
      <pane ySplit="5" topLeftCell="BM137" activePane="bottomLeft" state="frozen"/>
      <selection pane="topLeft" activeCell="D217" sqref="D217"/>
      <selection pane="bottomLeft" activeCell="D145" sqref="D145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6.00390625" style="1" customWidth="1"/>
    <col min="4" max="4" width="68.625" style="1" customWidth="1"/>
    <col min="5" max="5" width="12.375" style="2" customWidth="1"/>
    <col min="6" max="6" width="11.875" style="2" customWidth="1"/>
    <col min="7" max="7" width="14.375" style="2" customWidth="1"/>
    <col min="8" max="8" width="13.375" style="2" customWidth="1"/>
  </cols>
  <sheetData>
    <row r="1" spans="1:8" ht="18" customHeight="1">
      <c r="A1" s="377" t="s">
        <v>553</v>
      </c>
      <c r="B1" s="377"/>
      <c r="C1" s="377"/>
      <c r="D1" s="377"/>
      <c r="E1" s="377"/>
      <c r="F1" s="377"/>
      <c r="G1" s="377"/>
      <c r="H1" s="377"/>
    </row>
    <row r="2" spans="2:4" ht="18">
      <c r="B2" s="3"/>
      <c r="C2" s="3"/>
      <c r="D2" s="3"/>
    </row>
    <row r="3" spans="7:8" ht="12.75">
      <c r="G3" s="4"/>
      <c r="H3" s="4" t="s">
        <v>554</v>
      </c>
    </row>
    <row r="4" spans="1:8" s="5" customFormat="1" ht="15" customHeight="1">
      <c r="A4" s="378" t="s">
        <v>555</v>
      </c>
      <c r="B4" s="378" t="s">
        <v>556</v>
      </c>
      <c r="C4" s="379" t="s">
        <v>557</v>
      </c>
      <c r="D4" s="379" t="s">
        <v>558</v>
      </c>
      <c r="E4" s="380" t="s">
        <v>559</v>
      </c>
      <c r="F4" s="380" t="s">
        <v>560</v>
      </c>
      <c r="G4" s="380"/>
      <c r="H4" s="380" t="s">
        <v>561</v>
      </c>
    </row>
    <row r="5" spans="1:8" s="5" customFormat="1" ht="15" customHeight="1">
      <c r="A5" s="378"/>
      <c r="B5" s="378"/>
      <c r="C5" s="379"/>
      <c r="D5" s="379"/>
      <c r="E5" s="380"/>
      <c r="F5" s="6" t="s">
        <v>562</v>
      </c>
      <c r="G5" s="7" t="s">
        <v>563</v>
      </c>
      <c r="H5" s="380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  <c r="H6" s="9">
        <v>8</v>
      </c>
    </row>
    <row r="7" spans="1:8" s="16" customFormat="1" ht="19.5" customHeight="1">
      <c r="A7" s="12" t="s">
        <v>564</v>
      </c>
      <c r="B7" s="12"/>
      <c r="C7" s="13"/>
      <c r="D7" s="14" t="s">
        <v>565</v>
      </c>
      <c r="E7" s="15">
        <f>E8+E16</f>
        <v>602838</v>
      </c>
      <c r="F7" s="15">
        <f>F8+F16</f>
        <v>0</v>
      </c>
      <c r="G7" s="15">
        <f>G8+G16</f>
        <v>0</v>
      </c>
      <c r="H7" s="15">
        <f>H8+H16</f>
        <v>602838</v>
      </c>
    </row>
    <row r="8" spans="1:8" s="16" customFormat="1" ht="19.5" customHeight="1">
      <c r="A8" s="17"/>
      <c r="B8" s="17" t="s">
        <v>566</v>
      </c>
      <c r="C8" s="18"/>
      <c r="D8" s="19" t="s">
        <v>567</v>
      </c>
      <c r="E8" s="20">
        <f>SUM(E9:E13)</f>
        <v>108184</v>
      </c>
      <c r="F8" s="20">
        <f>SUM(F9:F13)</f>
        <v>0</v>
      </c>
      <c r="G8" s="20">
        <f>SUM(G9:G13)</f>
        <v>0</v>
      </c>
      <c r="H8" s="20">
        <f>SUM(H9:H13)</f>
        <v>108184</v>
      </c>
    </row>
    <row r="9" spans="1:8" ht="37.5" customHeight="1">
      <c r="A9" s="21"/>
      <c r="B9" s="21"/>
      <c r="C9" s="22">
        <v>6260</v>
      </c>
      <c r="D9" s="23" t="s">
        <v>568</v>
      </c>
      <c r="E9" s="24"/>
      <c r="F9" s="24"/>
      <c r="G9" s="25"/>
      <c r="H9" s="24">
        <f>E9+F9-G9</f>
        <v>0</v>
      </c>
    </row>
    <row r="10" spans="1:8" ht="30.75" customHeight="1">
      <c r="A10" s="26"/>
      <c r="B10" s="26"/>
      <c r="C10" s="22">
        <v>6290</v>
      </c>
      <c r="D10" s="23" t="s">
        <v>569</v>
      </c>
      <c r="E10" s="24">
        <v>42184</v>
      </c>
      <c r="F10" s="24"/>
      <c r="G10" s="25"/>
      <c r="H10" s="24">
        <f>E10+F10-G10</f>
        <v>42184</v>
      </c>
    </row>
    <row r="11" spans="1:8" ht="31.5" customHeight="1">
      <c r="A11" s="26"/>
      <c r="B11" s="26"/>
      <c r="C11" s="22">
        <v>6298</v>
      </c>
      <c r="D11" s="23" t="s">
        <v>570</v>
      </c>
      <c r="E11" s="24">
        <v>66000</v>
      </c>
      <c r="F11" s="24"/>
      <c r="G11" s="25"/>
      <c r="H11" s="24">
        <f>E11+F11-G11</f>
        <v>66000</v>
      </c>
    </row>
    <row r="12" spans="1:8" ht="28.5" customHeight="1">
      <c r="A12" s="26"/>
      <c r="B12" s="26"/>
      <c r="C12" s="22">
        <v>6299</v>
      </c>
      <c r="D12" s="23" t="s">
        <v>571</v>
      </c>
      <c r="E12" s="24"/>
      <c r="F12" s="24"/>
      <c r="G12" s="25"/>
      <c r="H12" s="24">
        <f>E12+F12-G12</f>
        <v>0</v>
      </c>
    </row>
    <row r="13" spans="1:8" ht="43.5" customHeight="1">
      <c r="A13" s="26"/>
      <c r="B13" s="26"/>
      <c r="C13" s="22">
        <v>6339</v>
      </c>
      <c r="D13" s="23" t="s">
        <v>572</v>
      </c>
      <c r="E13" s="24"/>
      <c r="F13" s="24"/>
      <c r="G13" s="25"/>
      <c r="H13" s="24">
        <f>E13+F13-G13</f>
        <v>0</v>
      </c>
    </row>
    <row r="14" spans="1:8" s="16" customFormat="1" ht="12.75" customHeight="1" hidden="1">
      <c r="A14" s="21"/>
      <c r="B14" s="21"/>
      <c r="C14" s="27"/>
      <c r="D14" s="28"/>
      <c r="E14" s="20"/>
      <c r="F14" s="20"/>
      <c r="G14" s="29"/>
      <c r="H14" s="30"/>
    </row>
    <row r="15" spans="1:8" ht="12.75" hidden="1">
      <c r="A15" s="26"/>
      <c r="B15" s="26"/>
      <c r="C15" s="26"/>
      <c r="D15" s="23"/>
      <c r="E15" s="24"/>
      <c r="F15" s="31"/>
      <c r="G15" s="32"/>
      <c r="H15" s="31"/>
    </row>
    <row r="16" spans="1:8" s="16" customFormat="1" ht="12.75">
      <c r="A16" s="17"/>
      <c r="B16" s="17" t="s">
        <v>573</v>
      </c>
      <c r="C16" s="17"/>
      <c r="D16" s="19" t="s">
        <v>574</v>
      </c>
      <c r="E16" s="20">
        <f>E17+E19</f>
        <v>494654</v>
      </c>
      <c r="F16" s="20">
        <f>F17+F19</f>
        <v>0</v>
      </c>
      <c r="G16" s="20">
        <f>G17+G19</f>
        <v>0</v>
      </c>
      <c r="H16" s="20">
        <f>H17+H19</f>
        <v>494654</v>
      </c>
    </row>
    <row r="17" spans="1:8" ht="12.75">
      <c r="A17" s="26"/>
      <c r="B17" s="26"/>
      <c r="C17" s="26" t="s">
        <v>575</v>
      </c>
      <c r="D17" s="23" t="s">
        <v>576</v>
      </c>
      <c r="E17" s="24">
        <f>F17+G17</f>
        <v>0</v>
      </c>
      <c r="F17" s="31"/>
      <c r="G17" s="32"/>
      <c r="H17" s="31"/>
    </row>
    <row r="18" spans="1:8" ht="12.75" hidden="1">
      <c r="A18" s="26"/>
      <c r="B18" s="26"/>
      <c r="C18" s="26"/>
      <c r="D18" s="23"/>
      <c r="E18" s="24">
        <f>F18+G18</f>
        <v>0</v>
      </c>
      <c r="F18" s="31"/>
      <c r="G18" s="32"/>
      <c r="H18" s="31"/>
    </row>
    <row r="19" spans="1:8" ht="25.5">
      <c r="A19" s="26"/>
      <c r="B19" s="26"/>
      <c r="C19" s="26" t="s">
        <v>577</v>
      </c>
      <c r="D19" s="23" t="s">
        <v>578</v>
      </c>
      <c r="E19" s="24">
        <v>494654</v>
      </c>
      <c r="F19" s="24"/>
      <c r="G19" s="25"/>
      <c r="H19" s="24">
        <f>E19+F19-G19</f>
        <v>494654</v>
      </c>
    </row>
    <row r="20" spans="1:8" ht="12.75" hidden="1">
      <c r="A20" s="26"/>
      <c r="B20" s="26"/>
      <c r="C20" s="26"/>
      <c r="D20" s="23"/>
      <c r="E20" s="24"/>
      <c r="F20" s="31"/>
      <c r="G20" s="32"/>
      <c r="H20" s="31"/>
    </row>
    <row r="21" spans="1:8" ht="12.75" hidden="1">
      <c r="A21" s="26"/>
      <c r="B21" s="26"/>
      <c r="C21" s="26"/>
      <c r="D21" s="23"/>
      <c r="E21" s="24"/>
      <c r="F21" s="31"/>
      <c r="G21" s="32"/>
      <c r="H21" s="31"/>
    </row>
    <row r="22" spans="1:8" ht="12.75" hidden="1">
      <c r="A22" s="26"/>
      <c r="B22" s="26"/>
      <c r="C22" s="26"/>
      <c r="D22" s="23"/>
      <c r="E22" s="24"/>
      <c r="F22" s="31"/>
      <c r="G22" s="32"/>
      <c r="H22" s="31"/>
    </row>
    <row r="23" spans="1:8" s="16" customFormat="1" ht="12.75">
      <c r="A23" s="12" t="s">
        <v>579</v>
      </c>
      <c r="B23" s="12"/>
      <c r="C23" s="12"/>
      <c r="D23" s="14" t="s">
        <v>580</v>
      </c>
      <c r="E23" s="15">
        <f aca="true" t="shared" si="0" ref="E23:H24">E24</f>
        <v>7100</v>
      </c>
      <c r="F23" s="15">
        <f t="shared" si="0"/>
        <v>0</v>
      </c>
      <c r="G23" s="15">
        <f t="shared" si="0"/>
        <v>0</v>
      </c>
      <c r="H23" s="15">
        <f t="shared" si="0"/>
        <v>7100</v>
      </c>
    </row>
    <row r="24" spans="1:8" s="16" customFormat="1" ht="12.75">
      <c r="A24" s="33"/>
      <c r="B24" s="33" t="s">
        <v>581</v>
      </c>
      <c r="C24" s="33"/>
      <c r="D24" s="34" t="s">
        <v>582</v>
      </c>
      <c r="E24" s="20">
        <f t="shared" si="0"/>
        <v>7100</v>
      </c>
      <c r="F24" s="20">
        <f t="shared" si="0"/>
        <v>0</v>
      </c>
      <c r="G24" s="20">
        <f t="shared" si="0"/>
        <v>0</v>
      </c>
      <c r="H24" s="20">
        <f t="shared" si="0"/>
        <v>7100</v>
      </c>
    </row>
    <row r="25" spans="1:8" ht="38.25">
      <c r="A25" s="35"/>
      <c r="B25" s="35"/>
      <c r="C25" s="36" t="s">
        <v>583</v>
      </c>
      <c r="D25" s="37" t="s">
        <v>584</v>
      </c>
      <c r="E25" s="24">
        <v>7100</v>
      </c>
      <c r="F25" s="24"/>
      <c r="G25" s="25"/>
      <c r="H25" s="24">
        <f>E25+F25-G25</f>
        <v>7100</v>
      </c>
    </row>
    <row r="26" spans="1:8" ht="12.75" hidden="1">
      <c r="A26" s="26"/>
      <c r="B26" s="26"/>
      <c r="C26" s="26"/>
      <c r="D26" s="23"/>
      <c r="E26" s="24"/>
      <c r="F26" s="31"/>
      <c r="G26" s="32"/>
      <c r="H26" s="31"/>
    </row>
    <row r="27" spans="1:8" s="16" customFormat="1" ht="12.75">
      <c r="A27" s="12" t="s">
        <v>585</v>
      </c>
      <c r="B27" s="12"/>
      <c r="C27" s="38"/>
      <c r="D27" s="14" t="s">
        <v>586</v>
      </c>
      <c r="E27" s="15">
        <f>E28</f>
        <v>6056878</v>
      </c>
      <c r="F27" s="15">
        <f>F28</f>
        <v>0</v>
      </c>
      <c r="G27" s="15">
        <f>G28</f>
        <v>0</v>
      </c>
      <c r="H27" s="15">
        <f>H28</f>
        <v>6056878</v>
      </c>
    </row>
    <row r="28" spans="1:8" s="16" customFormat="1" ht="12.75">
      <c r="A28" s="17"/>
      <c r="B28" s="17" t="s">
        <v>587</v>
      </c>
      <c r="C28" s="39"/>
      <c r="D28" s="19" t="s">
        <v>588</v>
      </c>
      <c r="E28" s="20">
        <f>SUM(E31:E34)</f>
        <v>6056878</v>
      </c>
      <c r="F28" s="20">
        <f>SUM(F31:F34)</f>
        <v>0</v>
      </c>
      <c r="G28" s="20">
        <f>SUM(G31:G34)</f>
        <v>0</v>
      </c>
      <c r="H28" s="20">
        <f>SUM(H31:H34)</f>
        <v>6056878</v>
      </c>
    </row>
    <row r="29" spans="1:8" ht="12.75" hidden="1">
      <c r="A29" s="21"/>
      <c r="B29" s="21"/>
      <c r="C29" s="40"/>
      <c r="D29" s="23"/>
      <c r="E29" s="24"/>
      <c r="F29" s="31"/>
      <c r="G29" s="32"/>
      <c r="H29" s="31"/>
    </row>
    <row r="30" spans="1:8" ht="12.75" hidden="1">
      <c r="A30" s="26"/>
      <c r="B30" s="26"/>
      <c r="C30" s="26"/>
      <c r="D30" s="23"/>
      <c r="E30" s="24"/>
      <c r="F30" s="31"/>
      <c r="G30" s="32"/>
      <c r="H30" s="31"/>
    </row>
    <row r="31" spans="1:8" ht="12.75">
      <c r="A31" s="26"/>
      <c r="B31" s="26"/>
      <c r="C31" s="26" t="s">
        <v>589</v>
      </c>
      <c r="D31" s="23" t="s">
        <v>590</v>
      </c>
      <c r="E31" s="24">
        <v>3148402</v>
      </c>
      <c r="F31" s="31"/>
      <c r="G31" s="32"/>
      <c r="H31" s="31">
        <f>E31+F31-G31</f>
        <v>3148402</v>
      </c>
    </row>
    <row r="32" spans="1:8" ht="12.75">
      <c r="A32" s="26"/>
      <c r="B32" s="26"/>
      <c r="C32" s="26" t="s">
        <v>591</v>
      </c>
      <c r="D32" s="23" t="s">
        <v>592</v>
      </c>
      <c r="E32" s="24">
        <v>2908476</v>
      </c>
      <c r="F32" s="24"/>
      <c r="G32" s="25"/>
      <c r="H32" s="24">
        <f>E32+F32-G32</f>
        <v>2908476</v>
      </c>
    </row>
    <row r="33" spans="1:8" ht="12.75" hidden="1">
      <c r="A33" s="26"/>
      <c r="B33" s="26"/>
      <c r="C33" s="26"/>
      <c r="D33" s="23"/>
      <c r="E33" s="24">
        <f>F33+G33</f>
        <v>0</v>
      </c>
      <c r="F33" s="24"/>
      <c r="G33" s="25"/>
      <c r="H33" s="24"/>
    </row>
    <row r="34" spans="1:8" ht="38.25">
      <c r="A34" s="26"/>
      <c r="B34" s="26"/>
      <c r="C34" s="26" t="s">
        <v>593</v>
      </c>
      <c r="D34" s="23" t="s">
        <v>595</v>
      </c>
      <c r="E34" s="24"/>
      <c r="F34" s="24"/>
      <c r="G34" s="25"/>
      <c r="H34" s="24">
        <f>E34+F34-G34</f>
        <v>0</v>
      </c>
    </row>
    <row r="35" spans="1:8" s="16" customFormat="1" ht="12.75">
      <c r="A35" s="12" t="s">
        <v>596</v>
      </c>
      <c r="B35" s="12"/>
      <c r="C35" s="12"/>
      <c r="D35" s="14" t="s">
        <v>597</v>
      </c>
      <c r="E35" s="15">
        <f>E36</f>
        <v>362700</v>
      </c>
      <c r="F35" s="15">
        <f>F36</f>
        <v>0</v>
      </c>
      <c r="G35" s="15">
        <f>G36</f>
        <v>0</v>
      </c>
      <c r="H35" s="15">
        <f>H36</f>
        <v>362700</v>
      </c>
    </row>
    <row r="36" spans="1:8" s="16" customFormat="1" ht="12.75">
      <c r="A36" s="17"/>
      <c r="B36" s="17" t="s">
        <v>598</v>
      </c>
      <c r="C36" s="17"/>
      <c r="D36" s="19" t="s">
        <v>599</v>
      </c>
      <c r="E36" s="20">
        <f>SUM(E37:E42)</f>
        <v>362700</v>
      </c>
      <c r="F36" s="20">
        <f>SUM(F37:F42)</f>
        <v>0</v>
      </c>
      <c r="G36" s="20">
        <f>SUM(G37:G42)</f>
        <v>0</v>
      </c>
      <c r="H36" s="20">
        <f>SUM(H37:H42)</f>
        <v>362700</v>
      </c>
    </row>
    <row r="37" spans="1:8" ht="12.75">
      <c r="A37" s="26"/>
      <c r="B37" s="21"/>
      <c r="C37" s="26" t="s">
        <v>600</v>
      </c>
      <c r="D37" s="23" t="s">
        <v>601</v>
      </c>
      <c r="E37" s="24">
        <v>100</v>
      </c>
      <c r="F37" s="24"/>
      <c r="G37" s="25"/>
      <c r="H37" s="24">
        <f aca="true" t="shared" si="1" ref="H37:H42">E37+F37-G37</f>
        <v>100</v>
      </c>
    </row>
    <row r="38" spans="1:8" ht="25.5">
      <c r="A38" s="26"/>
      <c r="B38" s="21"/>
      <c r="C38" s="26" t="s">
        <v>602</v>
      </c>
      <c r="D38" s="23" t="s">
        <v>603</v>
      </c>
      <c r="E38" s="24">
        <v>100</v>
      </c>
      <c r="F38" s="24"/>
      <c r="G38" s="25"/>
      <c r="H38" s="24">
        <f t="shared" si="1"/>
        <v>100</v>
      </c>
    </row>
    <row r="39" spans="1:8" ht="47.25" customHeight="1">
      <c r="A39" s="26"/>
      <c r="B39" s="21"/>
      <c r="C39" s="26" t="s">
        <v>604</v>
      </c>
      <c r="D39" s="37" t="s">
        <v>605</v>
      </c>
      <c r="E39" s="24">
        <v>130500</v>
      </c>
      <c r="F39" s="24"/>
      <c r="G39" s="25"/>
      <c r="H39" s="24">
        <f t="shared" si="1"/>
        <v>130500</v>
      </c>
    </row>
    <row r="40" spans="1:8" ht="34.5" customHeight="1">
      <c r="A40" s="26"/>
      <c r="B40" s="21"/>
      <c r="C40" s="26" t="s">
        <v>606</v>
      </c>
      <c r="D40" s="37" t="s">
        <v>607</v>
      </c>
      <c r="E40" s="24">
        <v>1000</v>
      </c>
      <c r="F40" s="24"/>
      <c r="G40" s="25"/>
      <c r="H40" s="24">
        <f t="shared" si="1"/>
        <v>1000</v>
      </c>
    </row>
    <row r="41" spans="1:8" ht="25.5">
      <c r="A41" s="26"/>
      <c r="B41" s="21"/>
      <c r="C41" s="26" t="s">
        <v>608</v>
      </c>
      <c r="D41" s="23" t="s">
        <v>609</v>
      </c>
      <c r="E41" s="24">
        <v>228800</v>
      </c>
      <c r="F41" s="24"/>
      <c r="G41" s="25"/>
      <c r="H41" s="24">
        <f t="shared" si="1"/>
        <v>228800</v>
      </c>
    </row>
    <row r="42" spans="1:8" ht="18.75" customHeight="1">
      <c r="A42" s="26"/>
      <c r="B42" s="21"/>
      <c r="C42" s="26" t="s">
        <v>610</v>
      </c>
      <c r="D42" s="23" t="s">
        <v>611</v>
      </c>
      <c r="E42" s="24">
        <v>2200</v>
      </c>
      <c r="F42" s="24"/>
      <c r="G42" s="25"/>
      <c r="H42" s="24">
        <f t="shared" si="1"/>
        <v>2200</v>
      </c>
    </row>
    <row r="43" spans="1:8" s="16" customFormat="1" ht="12.75">
      <c r="A43" s="12" t="s">
        <v>612</v>
      </c>
      <c r="B43" s="12"/>
      <c r="C43" s="12"/>
      <c r="D43" s="14" t="s">
        <v>613</v>
      </c>
      <c r="E43" s="15">
        <f aca="true" t="shared" si="2" ref="E43:H44">E44</f>
        <v>0</v>
      </c>
      <c r="F43" s="15">
        <f t="shared" si="2"/>
        <v>0</v>
      </c>
      <c r="G43" s="15">
        <f t="shared" si="2"/>
        <v>0</v>
      </c>
      <c r="H43" s="15">
        <f t="shared" si="2"/>
        <v>0</v>
      </c>
    </row>
    <row r="44" spans="1:8" s="16" customFormat="1" ht="12.75">
      <c r="A44" s="17"/>
      <c r="B44" s="17" t="s">
        <v>614</v>
      </c>
      <c r="C44" s="17"/>
      <c r="D44" s="19" t="s">
        <v>615</v>
      </c>
      <c r="E44" s="41">
        <f t="shared" si="2"/>
        <v>0</v>
      </c>
      <c r="F44" s="41">
        <f t="shared" si="2"/>
        <v>0</v>
      </c>
      <c r="G44" s="41">
        <f t="shared" si="2"/>
        <v>0</v>
      </c>
      <c r="H44" s="41">
        <f t="shared" si="2"/>
        <v>0</v>
      </c>
    </row>
    <row r="45" spans="1:8" ht="25.5">
      <c r="A45" s="26"/>
      <c r="B45" s="21"/>
      <c r="C45" s="26" t="s">
        <v>616</v>
      </c>
      <c r="D45" s="23" t="s">
        <v>617</v>
      </c>
      <c r="E45" s="24"/>
      <c r="F45" s="24"/>
      <c r="G45" s="25"/>
      <c r="H45" s="24">
        <f>E45+F45-G45</f>
        <v>0</v>
      </c>
    </row>
    <row r="46" spans="1:8" s="16" customFormat="1" ht="12.75">
      <c r="A46" s="12" t="s">
        <v>618</v>
      </c>
      <c r="B46" s="12"/>
      <c r="C46" s="12"/>
      <c r="D46" s="14" t="s">
        <v>619</v>
      </c>
      <c r="E46" s="15">
        <f>E47+E49</f>
        <v>794690</v>
      </c>
      <c r="F46" s="15">
        <f>F47+F49</f>
        <v>0</v>
      </c>
      <c r="G46" s="15">
        <f>G47+G49</f>
        <v>0</v>
      </c>
      <c r="H46" s="15">
        <f>H47+H49</f>
        <v>794690</v>
      </c>
    </row>
    <row r="47" spans="1:8" s="16" customFormat="1" ht="12.75">
      <c r="A47" s="17"/>
      <c r="B47" s="17" t="s">
        <v>620</v>
      </c>
      <c r="C47" s="17"/>
      <c r="D47" s="19" t="s">
        <v>621</v>
      </c>
      <c r="E47" s="20">
        <f>E48</f>
        <v>90000</v>
      </c>
      <c r="F47" s="20">
        <f>F48</f>
        <v>0</v>
      </c>
      <c r="G47" s="20">
        <f>G48</f>
        <v>0</v>
      </c>
      <c r="H47" s="20">
        <f>H48</f>
        <v>90000</v>
      </c>
    </row>
    <row r="48" spans="1:8" ht="25.5">
      <c r="A48" s="26"/>
      <c r="B48" s="26"/>
      <c r="C48" s="26" t="s">
        <v>622</v>
      </c>
      <c r="D48" s="23" t="s">
        <v>623</v>
      </c>
      <c r="E48" s="24">
        <v>90000</v>
      </c>
      <c r="F48" s="24"/>
      <c r="G48" s="25"/>
      <c r="H48" s="24">
        <f>E48+F48-G48</f>
        <v>90000</v>
      </c>
    </row>
    <row r="49" spans="1:8" s="16" customFormat="1" ht="12.75">
      <c r="A49" s="17"/>
      <c r="B49" s="17" t="s">
        <v>624</v>
      </c>
      <c r="C49" s="17"/>
      <c r="D49" s="19" t="s">
        <v>625</v>
      </c>
      <c r="E49" s="20">
        <f>SUM(E50:E54)</f>
        <v>704690</v>
      </c>
      <c r="F49" s="20">
        <f>SUM(F50:F54)</f>
        <v>0</v>
      </c>
      <c r="G49" s="20">
        <f>SUM(G50:G54)</f>
        <v>0</v>
      </c>
      <c r="H49" s="20">
        <f>SUM(H50:H54)</f>
        <v>704690</v>
      </c>
    </row>
    <row r="50" spans="1:8" ht="17.25" customHeight="1">
      <c r="A50" s="26"/>
      <c r="B50" s="21"/>
      <c r="C50" s="42" t="s">
        <v>626</v>
      </c>
      <c r="D50" s="23" t="s">
        <v>627</v>
      </c>
      <c r="E50" s="31">
        <f>F50-G50</f>
        <v>0</v>
      </c>
      <c r="F50" s="31"/>
      <c r="G50" s="32"/>
      <c r="H50" s="31">
        <f>E50+F50-G50</f>
        <v>0</v>
      </c>
    </row>
    <row r="51" spans="1:8" ht="18" customHeight="1">
      <c r="A51" s="26"/>
      <c r="B51" s="26"/>
      <c r="C51" s="26" t="s">
        <v>628</v>
      </c>
      <c r="D51" s="23" t="s">
        <v>629</v>
      </c>
      <c r="E51" s="24">
        <v>600</v>
      </c>
      <c r="F51" s="24"/>
      <c r="G51" s="25"/>
      <c r="H51" s="24">
        <f>E51+F51-G51</f>
        <v>600</v>
      </c>
    </row>
    <row r="52" spans="1:8" ht="35.25" customHeight="1">
      <c r="A52" s="26"/>
      <c r="B52" s="26"/>
      <c r="C52" s="26" t="s">
        <v>630</v>
      </c>
      <c r="D52" s="23" t="s">
        <v>631</v>
      </c>
      <c r="E52" s="24">
        <v>2000</v>
      </c>
      <c r="F52" s="24"/>
      <c r="G52" s="25"/>
      <c r="H52" s="24">
        <f>E52+F52-G52</f>
        <v>2000</v>
      </c>
    </row>
    <row r="53" spans="1:8" ht="12.75">
      <c r="A53" s="26"/>
      <c r="B53" s="26"/>
      <c r="C53" s="26" t="s">
        <v>632</v>
      </c>
      <c r="D53" s="23" t="s">
        <v>633</v>
      </c>
      <c r="E53" s="24">
        <v>298970</v>
      </c>
      <c r="F53" s="24"/>
      <c r="G53" s="25"/>
      <c r="H53" s="24">
        <f>E53+F53-G53</f>
        <v>298970</v>
      </c>
    </row>
    <row r="54" spans="1:8" ht="12.75">
      <c r="A54" s="26"/>
      <c r="B54" s="26"/>
      <c r="C54" s="26" t="s">
        <v>634</v>
      </c>
      <c r="D54" s="23" t="s">
        <v>635</v>
      </c>
      <c r="E54" s="24">
        <v>403120</v>
      </c>
      <c r="F54" s="24"/>
      <c r="G54" s="25"/>
      <c r="H54" s="24">
        <f>E54+F54-G54</f>
        <v>403120</v>
      </c>
    </row>
    <row r="55" spans="1:8" s="16" customFormat="1" ht="25.5">
      <c r="A55" s="12" t="s">
        <v>636</v>
      </c>
      <c r="B55" s="12"/>
      <c r="C55" s="12"/>
      <c r="D55" s="14" t="s">
        <v>637</v>
      </c>
      <c r="E55" s="15">
        <f>E56+E60</f>
        <v>16551</v>
      </c>
      <c r="F55" s="15">
        <f>F56+F60</f>
        <v>0</v>
      </c>
      <c r="G55" s="15">
        <f aca="true" t="shared" si="3" ref="E55:H56">G56</f>
        <v>0</v>
      </c>
      <c r="H55" s="15">
        <f>H56+H60</f>
        <v>16551</v>
      </c>
    </row>
    <row r="56" spans="1:8" s="16" customFormat="1" ht="25.5">
      <c r="A56" s="17"/>
      <c r="B56" s="17" t="s">
        <v>638</v>
      </c>
      <c r="C56" s="17"/>
      <c r="D56" s="19" t="s">
        <v>639</v>
      </c>
      <c r="E56" s="20">
        <f t="shared" si="3"/>
        <v>1549</v>
      </c>
      <c r="F56" s="20">
        <f t="shared" si="3"/>
        <v>0</v>
      </c>
      <c r="G56" s="20">
        <f t="shared" si="3"/>
        <v>0</v>
      </c>
      <c r="H56" s="20">
        <f t="shared" si="3"/>
        <v>1549</v>
      </c>
    </row>
    <row r="57" spans="1:8" ht="25.5">
      <c r="A57" s="26"/>
      <c r="B57" s="26"/>
      <c r="C57" s="26" t="s">
        <v>640</v>
      </c>
      <c r="D57" s="23" t="s">
        <v>641</v>
      </c>
      <c r="E57" s="24">
        <v>1549</v>
      </c>
      <c r="F57" s="24"/>
      <c r="G57" s="25"/>
      <c r="H57" s="24">
        <f>E57+F57-G57</f>
        <v>1549</v>
      </c>
    </row>
    <row r="58" spans="1:8" ht="12.75" hidden="1">
      <c r="A58" s="26"/>
      <c r="B58" s="21"/>
      <c r="C58" s="21"/>
      <c r="D58" s="43"/>
      <c r="E58" s="24"/>
      <c r="F58" s="24"/>
      <c r="G58" s="25"/>
      <c r="H58" s="24"/>
    </row>
    <row r="59" spans="1:8" ht="12.75" hidden="1">
      <c r="A59" s="26"/>
      <c r="B59" s="26"/>
      <c r="C59" s="26"/>
      <c r="D59" s="23"/>
      <c r="E59" s="24"/>
      <c r="F59" s="24"/>
      <c r="G59" s="25"/>
      <c r="H59" s="24"/>
    </row>
    <row r="60" spans="1:8" ht="12.75">
      <c r="A60" s="26"/>
      <c r="B60" s="17" t="s">
        <v>943</v>
      </c>
      <c r="C60" s="17"/>
      <c r="D60" s="45" t="s">
        <v>944</v>
      </c>
      <c r="E60" s="20">
        <f>E61</f>
        <v>15002</v>
      </c>
      <c r="F60" s="20">
        <f>F61</f>
        <v>0</v>
      </c>
      <c r="G60" s="44"/>
      <c r="H60" s="20">
        <f>H61</f>
        <v>15002</v>
      </c>
    </row>
    <row r="61" spans="1:8" ht="25.5">
      <c r="A61" s="26"/>
      <c r="B61" s="26"/>
      <c r="C61" s="26" t="s">
        <v>577</v>
      </c>
      <c r="D61" s="23" t="s">
        <v>578</v>
      </c>
      <c r="E61" s="24">
        <v>15002</v>
      </c>
      <c r="F61" s="24"/>
      <c r="G61" s="25"/>
      <c r="H61" s="24">
        <f>E61+F61-G61</f>
        <v>15002</v>
      </c>
    </row>
    <row r="62" spans="1:8" ht="12.75">
      <c r="A62" s="26"/>
      <c r="B62" s="26"/>
      <c r="C62" s="26"/>
      <c r="D62" s="23"/>
      <c r="E62" s="24"/>
      <c r="F62" s="24"/>
      <c r="G62" s="25"/>
      <c r="H62" s="24"/>
    </row>
    <row r="63" spans="1:8" s="16" customFormat="1" ht="12.75">
      <c r="A63" s="12" t="s">
        <v>642</v>
      </c>
      <c r="B63" s="12"/>
      <c r="C63" s="12"/>
      <c r="D63" s="14" t="s">
        <v>643</v>
      </c>
      <c r="E63" s="15">
        <f>E66+E70</f>
        <v>628514</v>
      </c>
      <c r="F63" s="15">
        <f>F66+F70</f>
        <v>0</v>
      </c>
      <c r="G63" s="15">
        <f>G66+G70</f>
        <v>0</v>
      </c>
      <c r="H63" s="15">
        <f>H66+H70</f>
        <v>628514</v>
      </c>
    </row>
    <row r="64" spans="1:8" s="16" customFormat="1" ht="12.75" hidden="1">
      <c r="A64" s="33"/>
      <c r="B64" s="33"/>
      <c r="C64" s="33"/>
      <c r="D64" s="34"/>
      <c r="E64" s="20"/>
      <c r="F64" s="20"/>
      <c r="G64" s="44"/>
      <c r="H64" s="20"/>
    </row>
    <row r="65" spans="1:8" s="16" customFormat="1" ht="12.75" hidden="1">
      <c r="A65" s="33"/>
      <c r="B65" s="33"/>
      <c r="C65" s="33"/>
      <c r="D65" s="45"/>
      <c r="E65" s="20"/>
      <c r="F65" s="20"/>
      <c r="G65" s="44"/>
      <c r="H65" s="20"/>
    </row>
    <row r="66" spans="1:8" s="16" customFormat="1" ht="16.5" customHeight="1">
      <c r="A66" s="33"/>
      <c r="B66" s="33" t="s">
        <v>644</v>
      </c>
      <c r="C66" s="33"/>
      <c r="D66" s="19" t="s">
        <v>645</v>
      </c>
      <c r="E66" s="41">
        <f>E68+E67+E69</f>
        <v>628514</v>
      </c>
      <c r="F66" s="41">
        <f>F67+F68+F69</f>
        <v>0</v>
      </c>
      <c r="G66" s="41">
        <f>G67+G68</f>
        <v>0</v>
      </c>
      <c r="H66" s="41">
        <f>H68+H67+H69</f>
        <v>628514</v>
      </c>
    </row>
    <row r="67" spans="1:8" s="5" customFormat="1" ht="25.5" customHeight="1">
      <c r="A67" s="327"/>
      <c r="B67" s="327"/>
      <c r="C67" s="327" t="s">
        <v>589</v>
      </c>
      <c r="D67" s="328" t="s">
        <v>569</v>
      </c>
      <c r="E67" s="329">
        <v>0</v>
      </c>
      <c r="F67" s="329"/>
      <c r="G67" s="330"/>
      <c r="H67" s="329">
        <f>E67+F67-G67</f>
        <v>0</v>
      </c>
    </row>
    <row r="68" spans="1:8" ht="23.25" customHeight="1">
      <c r="A68" s="35"/>
      <c r="B68" s="36"/>
      <c r="C68" s="36" t="s">
        <v>646</v>
      </c>
      <c r="D68" s="23" t="s">
        <v>647</v>
      </c>
      <c r="E68" s="24">
        <v>608514</v>
      </c>
      <c r="F68" s="24"/>
      <c r="G68" s="25"/>
      <c r="H68" s="24">
        <f>E68+F68-G68</f>
        <v>608514</v>
      </c>
    </row>
    <row r="69" spans="1:8" ht="44.25" customHeight="1">
      <c r="A69" s="35"/>
      <c r="B69" s="36"/>
      <c r="C69" s="36" t="s">
        <v>593</v>
      </c>
      <c r="D69" s="23" t="s">
        <v>945</v>
      </c>
      <c r="E69" s="24">
        <v>20000</v>
      </c>
      <c r="F69" s="24"/>
      <c r="G69" s="25"/>
      <c r="H69" s="24">
        <f>E69+F69-G69</f>
        <v>20000</v>
      </c>
    </row>
    <row r="70" spans="1:8" s="16" customFormat="1" ht="19.5" customHeight="1">
      <c r="A70" s="17"/>
      <c r="B70" s="17" t="s">
        <v>648</v>
      </c>
      <c r="C70" s="17"/>
      <c r="D70" s="19" t="s">
        <v>649</v>
      </c>
      <c r="E70" s="20">
        <f>E71</f>
        <v>0</v>
      </c>
      <c r="F70" s="20">
        <f>F71</f>
        <v>0</v>
      </c>
      <c r="G70" s="20">
        <f>G71</f>
        <v>0</v>
      </c>
      <c r="H70" s="20">
        <f>H71</f>
        <v>0</v>
      </c>
    </row>
    <row r="71" spans="1:8" ht="25.5">
      <c r="A71" s="26"/>
      <c r="B71" s="26"/>
      <c r="C71" s="26" t="s">
        <v>650</v>
      </c>
      <c r="D71" s="23" t="s">
        <v>651</v>
      </c>
      <c r="E71" s="24"/>
      <c r="F71" s="24"/>
      <c r="G71" s="25"/>
      <c r="H71" s="24">
        <f>E71+F71-G71</f>
        <v>0</v>
      </c>
    </row>
    <row r="72" spans="1:8" s="16" customFormat="1" ht="36">
      <c r="A72" s="12" t="s">
        <v>652</v>
      </c>
      <c r="B72" s="12"/>
      <c r="C72" s="12"/>
      <c r="D72" s="46" t="s">
        <v>653</v>
      </c>
      <c r="E72" s="47">
        <f>E73+E76+E89+E102+E106+E108</f>
        <v>5541719</v>
      </c>
      <c r="F72" s="47">
        <f>F73+F76+F89+F102+F106+F108</f>
        <v>0</v>
      </c>
      <c r="G72" s="47">
        <f>G73+G76+G89+G102+G106+G108</f>
        <v>0</v>
      </c>
      <c r="H72" s="47">
        <f>H73+H76+H89+H102+H106+H108</f>
        <v>5541719</v>
      </c>
    </row>
    <row r="73" spans="1:8" s="16" customFormat="1" ht="12.75">
      <c r="A73" s="17"/>
      <c r="B73" s="17" t="s">
        <v>654</v>
      </c>
      <c r="C73" s="17"/>
      <c r="D73" s="19" t="s">
        <v>655</v>
      </c>
      <c r="E73" s="48">
        <f>E74+E75</f>
        <v>110</v>
      </c>
      <c r="F73" s="48">
        <f>F74+F75</f>
        <v>0</v>
      </c>
      <c r="G73" s="48">
        <f>G74+G75</f>
        <v>0</v>
      </c>
      <c r="H73" s="48">
        <f>H74+H75</f>
        <v>110</v>
      </c>
    </row>
    <row r="74" spans="1:8" ht="25.5">
      <c r="A74" s="26"/>
      <c r="B74" s="26"/>
      <c r="C74" s="26" t="s">
        <v>656</v>
      </c>
      <c r="D74" s="23" t="s">
        <v>657</v>
      </c>
      <c r="E74" s="24">
        <v>100</v>
      </c>
      <c r="F74" s="24"/>
      <c r="G74" s="25"/>
      <c r="H74" s="24">
        <f>E74+F74-G74</f>
        <v>100</v>
      </c>
    </row>
    <row r="75" spans="1:8" ht="16.5" customHeight="1">
      <c r="A75" s="26"/>
      <c r="B75" s="26"/>
      <c r="C75" s="26" t="s">
        <v>658</v>
      </c>
      <c r="D75" s="23" t="s">
        <v>659</v>
      </c>
      <c r="E75" s="24">
        <v>10</v>
      </c>
      <c r="F75" s="24"/>
      <c r="G75" s="25"/>
      <c r="H75" s="24">
        <f>E75+F75-G75</f>
        <v>10</v>
      </c>
    </row>
    <row r="76" spans="1:8" s="16" customFormat="1" ht="38.25">
      <c r="A76" s="17"/>
      <c r="B76" s="17" t="s">
        <v>660</v>
      </c>
      <c r="C76" s="39"/>
      <c r="D76" s="19" t="s">
        <v>661</v>
      </c>
      <c r="E76" s="48">
        <f>SUM(E77:E88)</f>
        <v>1544421</v>
      </c>
      <c r="F76" s="48">
        <f>SUM(F77:F88)</f>
        <v>0</v>
      </c>
      <c r="G76" s="48">
        <f>SUM(G77:G88)</f>
        <v>0</v>
      </c>
      <c r="H76" s="48">
        <f>SUM(H77:H88)</f>
        <v>1544421</v>
      </c>
    </row>
    <row r="77" spans="1:8" ht="12.75">
      <c r="A77" s="26"/>
      <c r="B77" s="26"/>
      <c r="C77" s="26" t="s">
        <v>662</v>
      </c>
      <c r="D77" s="23" t="s">
        <v>663</v>
      </c>
      <c r="E77" s="24">
        <v>1268224</v>
      </c>
      <c r="F77" s="24"/>
      <c r="G77" s="25"/>
      <c r="H77" s="24">
        <f>E77+F77-G77</f>
        <v>1268224</v>
      </c>
    </row>
    <row r="78" spans="1:8" ht="12.75">
      <c r="A78" s="26"/>
      <c r="B78" s="26"/>
      <c r="C78" s="26" t="s">
        <v>664</v>
      </c>
      <c r="D78" s="23" t="s">
        <v>665</v>
      </c>
      <c r="E78" s="24">
        <v>125717</v>
      </c>
      <c r="F78" s="24"/>
      <c r="G78" s="25"/>
      <c r="H78" s="24">
        <f>E78+F78-G78</f>
        <v>125717</v>
      </c>
    </row>
    <row r="79" spans="1:8" ht="12.75">
      <c r="A79" s="26"/>
      <c r="B79" s="26"/>
      <c r="C79" s="26" t="s">
        <v>666</v>
      </c>
      <c r="D79" s="23" t="s">
        <v>667</v>
      </c>
      <c r="E79" s="24">
        <v>137480</v>
      </c>
      <c r="F79" s="24"/>
      <c r="G79" s="25"/>
      <c r="H79" s="24">
        <f>E79+F79-G79</f>
        <v>137480</v>
      </c>
    </row>
    <row r="80" spans="1:8" ht="12.75">
      <c r="A80" s="26"/>
      <c r="B80" s="26"/>
      <c r="C80" s="26" t="s">
        <v>668</v>
      </c>
      <c r="D80" s="23" t="s">
        <v>669</v>
      </c>
      <c r="E80" s="24">
        <v>5900</v>
      </c>
      <c r="F80" s="24"/>
      <c r="G80" s="25"/>
      <c r="H80" s="24">
        <f>E80+F80-G80</f>
        <v>5900</v>
      </c>
    </row>
    <row r="81" spans="1:8" ht="12.75" hidden="1">
      <c r="A81" s="26"/>
      <c r="B81" s="26"/>
      <c r="C81" s="26"/>
      <c r="D81" s="23"/>
      <c r="E81" s="24"/>
      <c r="F81" s="24"/>
      <c r="G81" s="25"/>
      <c r="H81" s="24"/>
    </row>
    <row r="82" spans="1:8" ht="12.75" hidden="1">
      <c r="A82" s="26"/>
      <c r="B82" s="26"/>
      <c r="C82" s="26"/>
      <c r="D82" s="23"/>
      <c r="E82" s="24"/>
      <c r="F82" s="24"/>
      <c r="G82" s="25"/>
      <c r="H82" s="24"/>
    </row>
    <row r="83" spans="1:8" ht="12.75" hidden="1">
      <c r="A83" s="26"/>
      <c r="B83" s="26"/>
      <c r="C83" s="26"/>
      <c r="D83" s="23"/>
      <c r="E83" s="24"/>
      <c r="F83" s="24"/>
      <c r="G83" s="25"/>
      <c r="H83" s="24"/>
    </row>
    <row r="84" spans="1:8" ht="25.5">
      <c r="A84" s="26"/>
      <c r="B84" s="26"/>
      <c r="C84" s="26" t="s">
        <v>670</v>
      </c>
      <c r="D84" s="23" t="s">
        <v>671</v>
      </c>
      <c r="E84" s="24">
        <v>1000</v>
      </c>
      <c r="F84" s="24"/>
      <c r="G84" s="25"/>
      <c r="H84" s="24">
        <f>E84+F84-G84</f>
        <v>1000</v>
      </c>
    </row>
    <row r="85" spans="1:8" ht="12.75">
      <c r="A85" s="26"/>
      <c r="B85" s="26"/>
      <c r="C85" s="26" t="s">
        <v>672</v>
      </c>
      <c r="D85" s="23" t="s">
        <v>673</v>
      </c>
      <c r="E85" s="24">
        <v>1000</v>
      </c>
      <c r="F85" s="24"/>
      <c r="G85" s="25"/>
      <c r="H85" s="24">
        <f>E85+F85-G85</f>
        <v>1000</v>
      </c>
    </row>
    <row r="86" spans="1:8" ht="12.75" hidden="1">
      <c r="A86" s="26"/>
      <c r="B86" s="26"/>
      <c r="C86" s="26"/>
      <c r="D86" s="23"/>
      <c r="E86" s="24"/>
      <c r="F86" s="24"/>
      <c r="G86" s="25"/>
      <c r="H86" s="24"/>
    </row>
    <row r="87" spans="1:8" ht="12.75">
      <c r="A87" s="26"/>
      <c r="B87" s="26"/>
      <c r="C87" s="26" t="s">
        <v>674</v>
      </c>
      <c r="D87" s="23" t="s">
        <v>675</v>
      </c>
      <c r="E87" s="24">
        <v>100</v>
      </c>
      <c r="F87" s="24"/>
      <c r="G87" s="25"/>
      <c r="H87" s="24">
        <f>E87+F87-G87</f>
        <v>100</v>
      </c>
    </row>
    <row r="88" spans="1:8" ht="12.75">
      <c r="A88" s="26"/>
      <c r="B88" s="26"/>
      <c r="C88" s="26" t="s">
        <v>676</v>
      </c>
      <c r="D88" s="23" t="s">
        <v>677</v>
      </c>
      <c r="E88" s="24">
        <v>5000</v>
      </c>
      <c r="F88" s="24"/>
      <c r="G88" s="25"/>
      <c r="H88" s="24">
        <f>E88+F88-G88</f>
        <v>5000</v>
      </c>
    </row>
    <row r="89" spans="1:8" s="16" customFormat="1" ht="38.25">
      <c r="A89" s="17"/>
      <c r="B89" s="17" t="s">
        <v>678</v>
      </c>
      <c r="C89" s="17"/>
      <c r="D89" s="19" t="s">
        <v>679</v>
      </c>
      <c r="E89" s="20">
        <f>SUM(E90:E101)</f>
        <v>2012653</v>
      </c>
      <c r="F89" s="20">
        <f>SUM(F90:F101)</f>
        <v>0</v>
      </c>
      <c r="G89" s="20">
        <f>SUM(G90:G101)</f>
        <v>0</v>
      </c>
      <c r="H89" s="20">
        <f>SUM(H90:H101)</f>
        <v>2012653</v>
      </c>
    </row>
    <row r="90" spans="1:8" ht="12.75">
      <c r="A90" s="26"/>
      <c r="B90" s="26"/>
      <c r="C90" s="26" t="s">
        <v>680</v>
      </c>
      <c r="D90" s="23" t="s">
        <v>681</v>
      </c>
      <c r="E90" s="24">
        <v>1030005</v>
      </c>
      <c r="F90" s="24"/>
      <c r="G90" s="25"/>
      <c r="H90" s="24">
        <f aca="true" t="shared" si="4" ref="H90:H101">E90+F90-G90</f>
        <v>1030005</v>
      </c>
    </row>
    <row r="91" spans="1:8" ht="12.75">
      <c r="A91" s="26"/>
      <c r="B91" s="26"/>
      <c r="C91" s="26" t="s">
        <v>682</v>
      </c>
      <c r="D91" s="23" t="s">
        <v>683</v>
      </c>
      <c r="E91" s="24">
        <v>673203</v>
      </c>
      <c r="F91" s="24"/>
      <c r="G91" s="25"/>
      <c r="H91" s="24">
        <f t="shared" si="4"/>
        <v>673203</v>
      </c>
    </row>
    <row r="92" spans="1:8" ht="12.75">
      <c r="A92" s="26"/>
      <c r="B92" s="26"/>
      <c r="C92" s="26" t="s">
        <v>684</v>
      </c>
      <c r="D92" s="23" t="s">
        <v>685</v>
      </c>
      <c r="E92" s="24">
        <v>8462</v>
      </c>
      <c r="F92" s="24"/>
      <c r="G92" s="25"/>
      <c r="H92" s="24">
        <f t="shared" si="4"/>
        <v>8462</v>
      </c>
    </row>
    <row r="93" spans="1:8" ht="12.75">
      <c r="A93" s="26"/>
      <c r="B93" s="26"/>
      <c r="C93" s="26" t="s">
        <v>686</v>
      </c>
      <c r="D93" s="23" t="s">
        <v>687</v>
      </c>
      <c r="E93" s="24">
        <v>126315</v>
      </c>
      <c r="F93" s="24"/>
      <c r="G93" s="25"/>
      <c r="H93" s="24">
        <f t="shared" si="4"/>
        <v>126315</v>
      </c>
    </row>
    <row r="94" spans="1:8" ht="12.75">
      <c r="A94" s="26"/>
      <c r="B94" s="26"/>
      <c r="C94" s="26" t="s">
        <v>688</v>
      </c>
      <c r="D94" s="23" t="s">
        <v>689</v>
      </c>
      <c r="E94" s="24">
        <v>8478</v>
      </c>
      <c r="F94" s="24"/>
      <c r="G94" s="25"/>
      <c r="H94" s="24">
        <f t="shared" si="4"/>
        <v>8478</v>
      </c>
    </row>
    <row r="95" spans="1:8" ht="12.75">
      <c r="A95" s="26"/>
      <c r="B95" s="26"/>
      <c r="C95" s="26" t="s">
        <v>690</v>
      </c>
      <c r="D95" s="23" t="s">
        <v>691</v>
      </c>
      <c r="E95" s="24"/>
      <c r="F95" s="24"/>
      <c r="G95" s="25"/>
      <c r="H95" s="24">
        <f t="shared" si="4"/>
        <v>0</v>
      </c>
    </row>
    <row r="96" spans="1:8" ht="12.75">
      <c r="A96" s="26"/>
      <c r="B96" s="26"/>
      <c r="C96" s="26" t="s">
        <v>692</v>
      </c>
      <c r="D96" s="23" t="s">
        <v>693</v>
      </c>
      <c r="E96" s="24">
        <v>46690</v>
      </c>
      <c r="F96" s="24"/>
      <c r="G96" s="25"/>
      <c r="H96" s="24">
        <f t="shared" si="4"/>
        <v>46690</v>
      </c>
    </row>
    <row r="97" spans="1:8" ht="12.75">
      <c r="A97" s="26"/>
      <c r="B97" s="26"/>
      <c r="C97" s="26" t="s">
        <v>694</v>
      </c>
      <c r="D97" s="23" t="s">
        <v>695</v>
      </c>
      <c r="E97" s="24"/>
      <c r="F97" s="24"/>
      <c r="G97" s="25"/>
      <c r="H97" s="24">
        <f t="shared" si="4"/>
        <v>0</v>
      </c>
    </row>
    <row r="98" spans="1:8" ht="25.5">
      <c r="A98" s="26"/>
      <c r="B98" s="26"/>
      <c r="C98" s="26" t="s">
        <v>696</v>
      </c>
      <c r="D98" s="23" t="s">
        <v>697</v>
      </c>
      <c r="E98" s="24">
        <v>500</v>
      </c>
      <c r="F98" s="24"/>
      <c r="G98" s="25"/>
      <c r="H98" s="24">
        <f t="shared" si="4"/>
        <v>500</v>
      </c>
    </row>
    <row r="99" spans="1:8" ht="12.75">
      <c r="A99" s="26"/>
      <c r="B99" s="26"/>
      <c r="C99" s="26" t="s">
        <v>698</v>
      </c>
      <c r="D99" s="23" t="s">
        <v>699</v>
      </c>
      <c r="E99" s="24">
        <v>100000</v>
      </c>
      <c r="F99" s="24"/>
      <c r="G99" s="25"/>
      <c r="H99" s="24">
        <f t="shared" si="4"/>
        <v>100000</v>
      </c>
    </row>
    <row r="100" spans="1:8" ht="12.75">
      <c r="A100" s="26"/>
      <c r="B100" s="26"/>
      <c r="C100" s="26" t="s">
        <v>700</v>
      </c>
      <c r="D100" s="23" t="s">
        <v>701</v>
      </c>
      <c r="E100" s="24">
        <v>9000</v>
      </c>
      <c r="F100" s="24"/>
      <c r="G100" s="25"/>
      <c r="H100" s="24">
        <f t="shared" si="4"/>
        <v>9000</v>
      </c>
    </row>
    <row r="101" spans="1:8" ht="12.75">
      <c r="A101" s="26"/>
      <c r="B101" s="26"/>
      <c r="C101" s="26" t="s">
        <v>702</v>
      </c>
      <c r="D101" s="23" t="s">
        <v>703</v>
      </c>
      <c r="E101" s="24">
        <v>10000</v>
      </c>
      <c r="F101" s="24"/>
      <c r="G101" s="25"/>
      <c r="H101" s="24">
        <f t="shared" si="4"/>
        <v>10000</v>
      </c>
    </row>
    <row r="102" spans="1:8" s="16" customFormat="1" ht="25.5">
      <c r="A102" s="17"/>
      <c r="B102" s="17" t="s">
        <v>704</v>
      </c>
      <c r="C102" s="17"/>
      <c r="D102" s="19" t="s">
        <v>705</v>
      </c>
      <c r="E102" s="41">
        <f>E103+E105+E104</f>
        <v>199500</v>
      </c>
      <c r="F102" s="41">
        <f>F103+F105+F104</f>
        <v>0</v>
      </c>
      <c r="G102" s="41">
        <f>G103+G105</f>
        <v>0</v>
      </c>
      <c r="H102" s="41">
        <f>H103+H105+H104</f>
        <v>199500</v>
      </c>
    </row>
    <row r="103" spans="1:8" ht="12.75">
      <c r="A103" s="26"/>
      <c r="B103" s="26"/>
      <c r="C103" s="26" t="s">
        <v>706</v>
      </c>
      <c r="D103" s="23" t="s">
        <v>707</v>
      </c>
      <c r="E103" s="24">
        <v>45300</v>
      </c>
      <c r="F103" s="24"/>
      <c r="G103" s="25"/>
      <c r="H103" s="24">
        <f>E103+F103-G103</f>
        <v>45300</v>
      </c>
    </row>
    <row r="104" spans="1:8" ht="12.75">
      <c r="A104" s="26"/>
      <c r="B104" s="26"/>
      <c r="C104" s="26" t="s">
        <v>712</v>
      </c>
      <c r="D104" s="23" t="s">
        <v>713</v>
      </c>
      <c r="E104" s="24">
        <v>28200</v>
      </c>
      <c r="F104" s="24"/>
      <c r="G104" s="25"/>
      <c r="H104" s="24">
        <f>E104+F104-G104</f>
        <v>28200</v>
      </c>
    </row>
    <row r="105" spans="1:8" ht="12.75">
      <c r="A105" s="26"/>
      <c r="B105" s="26"/>
      <c r="C105" s="26" t="s">
        <v>708</v>
      </c>
      <c r="D105" s="23" t="s">
        <v>709</v>
      </c>
      <c r="E105" s="24">
        <v>126000</v>
      </c>
      <c r="F105" s="24"/>
      <c r="G105" s="25"/>
      <c r="H105" s="24">
        <f>E105+F105-G105</f>
        <v>126000</v>
      </c>
    </row>
    <row r="106" spans="1:8" s="16" customFormat="1" ht="12.75">
      <c r="A106" s="17"/>
      <c r="B106" s="17" t="s">
        <v>710</v>
      </c>
      <c r="C106" s="17"/>
      <c r="D106" s="19" t="s">
        <v>711</v>
      </c>
      <c r="E106" s="41">
        <f>E107</f>
        <v>0</v>
      </c>
      <c r="F106" s="41">
        <f>F107</f>
        <v>0</v>
      </c>
      <c r="G106" s="41">
        <f>G107</f>
        <v>0</v>
      </c>
      <c r="H106" s="41">
        <f>H107</f>
        <v>0</v>
      </c>
    </row>
    <row r="107" spans="1:8" ht="12.75">
      <c r="A107" s="26"/>
      <c r="B107" s="26"/>
      <c r="C107" s="26" t="s">
        <v>712</v>
      </c>
      <c r="D107" s="23" t="s">
        <v>713</v>
      </c>
      <c r="E107" s="24">
        <v>0</v>
      </c>
      <c r="F107" s="24"/>
      <c r="G107" s="25"/>
      <c r="H107" s="24">
        <f>E107+F107-G107</f>
        <v>0</v>
      </c>
    </row>
    <row r="108" spans="1:8" s="16" customFormat="1" ht="12.75">
      <c r="A108" s="17"/>
      <c r="B108" s="17" t="s">
        <v>714</v>
      </c>
      <c r="C108" s="17"/>
      <c r="D108" s="19" t="s">
        <v>715</v>
      </c>
      <c r="E108" s="20">
        <f>E109+E110</f>
        <v>1785035</v>
      </c>
      <c r="F108" s="20">
        <f>F109+F110</f>
        <v>0</v>
      </c>
      <c r="G108" s="20">
        <f>G109+G110</f>
        <v>0</v>
      </c>
      <c r="H108" s="20">
        <f>H109+H110</f>
        <v>1785035</v>
      </c>
    </row>
    <row r="109" spans="1:8" ht="12.75">
      <c r="A109" s="26"/>
      <c r="B109" s="26"/>
      <c r="C109" s="26" t="s">
        <v>716</v>
      </c>
      <c r="D109" s="23" t="s">
        <v>717</v>
      </c>
      <c r="E109" s="24">
        <v>1774472</v>
      </c>
      <c r="F109" s="24"/>
      <c r="G109" s="25"/>
      <c r="H109" s="24">
        <f>E109+F109-G109</f>
        <v>1774472</v>
      </c>
    </row>
    <row r="110" spans="1:8" ht="12.75">
      <c r="A110" s="26"/>
      <c r="B110" s="26"/>
      <c r="C110" s="26" t="s">
        <v>718</v>
      </c>
      <c r="D110" s="23" t="s">
        <v>719</v>
      </c>
      <c r="E110" s="24">
        <v>10563</v>
      </c>
      <c r="F110" s="24"/>
      <c r="G110" s="25"/>
      <c r="H110" s="24">
        <f>E110+F110-G110</f>
        <v>10563</v>
      </c>
    </row>
    <row r="111" spans="1:8" s="16" customFormat="1" ht="12.75">
      <c r="A111" s="12" t="s">
        <v>720</v>
      </c>
      <c r="B111" s="12"/>
      <c r="C111" s="38"/>
      <c r="D111" s="14" t="s">
        <v>721</v>
      </c>
      <c r="E111" s="15">
        <f>E112+E116+E118+E120</f>
        <v>13288732</v>
      </c>
      <c r="F111" s="15">
        <f>F112+F116+F118+F120</f>
        <v>517695</v>
      </c>
      <c r="G111" s="15">
        <f>G112+G116+G118+G120</f>
        <v>0</v>
      </c>
      <c r="H111" s="15">
        <f>H112+H116+H118+H120</f>
        <v>13806427</v>
      </c>
    </row>
    <row r="112" spans="1:8" s="16" customFormat="1" ht="25.5">
      <c r="A112" s="17"/>
      <c r="B112" s="17" t="s">
        <v>722</v>
      </c>
      <c r="C112" s="39"/>
      <c r="D112" s="19" t="s">
        <v>723</v>
      </c>
      <c r="E112" s="20">
        <f>E113</f>
        <v>8670757</v>
      </c>
      <c r="F112" s="20">
        <f>F113</f>
        <v>517695</v>
      </c>
      <c r="G112" s="20">
        <f>G113</f>
        <v>0</v>
      </c>
      <c r="H112" s="20">
        <f>H113</f>
        <v>9188452</v>
      </c>
    </row>
    <row r="113" spans="1:8" ht="12.75">
      <c r="A113" s="26"/>
      <c r="B113" s="26"/>
      <c r="C113" s="26" t="s">
        <v>724</v>
      </c>
      <c r="D113" s="23" t="s">
        <v>725</v>
      </c>
      <c r="E113" s="24">
        <v>8670757</v>
      </c>
      <c r="F113" s="24">
        <v>517695</v>
      </c>
      <c r="G113" s="25"/>
      <c r="H113" s="24">
        <f>E113+F113-G113</f>
        <v>9188452</v>
      </c>
    </row>
    <row r="114" spans="1:8" ht="12.75" hidden="1">
      <c r="A114" s="26"/>
      <c r="B114" s="21"/>
      <c r="C114" s="21"/>
      <c r="D114" s="43"/>
      <c r="E114" s="24"/>
      <c r="F114" s="24"/>
      <c r="G114" s="25"/>
      <c r="H114" s="24"/>
    </row>
    <row r="115" spans="1:8" ht="12.75" hidden="1">
      <c r="A115" s="26"/>
      <c r="B115" s="26"/>
      <c r="C115" s="26"/>
      <c r="D115" s="23"/>
      <c r="E115" s="24"/>
      <c r="F115" s="24"/>
      <c r="G115" s="25"/>
      <c r="H115" s="24"/>
    </row>
    <row r="116" spans="1:8" s="16" customFormat="1" ht="12.75">
      <c r="A116" s="17"/>
      <c r="B116" s="17" t="s">
        <v>726</v>
      </c>
      <c r="C116" s="17"/>
      <c r="D116" s="19" t="s">
        <v>727</v>
      </c>
      <c r="E116" s="20">
        <f>E117</f>
        <v>4299300</v>
      </c>
      <c r="F116" s="20">
        <f>F117</f>
        <v>0</v>
      </c>
      <c r="G116" s="20">
        <f>G117</f>
        <v>0</v>
      </c>
      <c r="H116" s="20">
        <f>H117</f>
        <v>4299300</v>
      </c>
    </row>
    <row r="117" spans="1:8" ht="12.75">
      <c r="A117" s="26"/>
      <c r="B117" s="26"/>
      <c r="C117" s="26" t="s">
        <v>728</v>
      </c>
      <c r="D117" s="23" t="s">
        <v>729</v>
      </c>
      <c r="E117" s="24">
        <v>4299300</v>
      </c>
      <c r="F117" s="24"/>
      <c r="G117" s="25"/>
      <c r="H117" s="24">
        <f>E117+F117-G117</f>
        <v>4299300</v>
      </c>
    </row>
    <row r="118" spans="1:8" s="16" customFormat="1" ht="12.75">
      <c r="A118" s="17"/>
      <c r="B118" s="17" t="s">
        <v>730</v>
      </c>
      <c r="C118" s="17"/>
      <c r="D118" s="19" t="s">
        <v>731</v>
      </c>
      <c r="E118" s="20">
        <f>E119</f>
        <v>15000</v>
      </c>
      <c r="F118" s="20">
        <f>F119</f>
        <v>0</v>
      </c>
      <c r="G118" s="20">
        <f>G119</f>
        <v>0</v>
      </c>
      <c r="H118" s="20">
        <f>H119</f>
        <v>15000</v>
      </c>
    </row>
    <row r="119" spans="1:8" ht="12.75">
      <c r="A119" s="26"/>
      <c r="B119" s="26"/>
      <c r="C119" s="26" t="s">
        <v>732</v>
      </c>
      <c r="D119" s="23" t="s">
        <v>733</v>
      </c>
      <c r="E119" s="24">
        <v>15000</v>
      </c>
      <c r="F119" s="24"/>
      <c r="G119" s="25"/>
      <c r="H119" s="24">
        <f>E119+F119-G119</f>
        <v>15000</v>
      </c>
    </row>
    <row r="120" spans="1:8" s="16" customFormat="1" ht="12.75">
      <c r="A120" s="17"/>
      <c r="B120" s="17" t="s">
        <v>734</v>
      </c>
      <c r="C120" s="17"/>
      <c r="D120" s="19" t="s">
        <v>735</v>
      </c>
      <c r="E120" s="20">
        <f>E121</f>
        <v>303675</v>
      </c>
      <c r="F120" s="20">
        <f>F121</f>
        <v>0</v>
      </c>
      <c r="G120" s="20">
        <f>G121</f>
        <v>0</v>
      </c>
      <c r="H120" s="20">
        <f>H121</f>
        <v>303675</v>
      </c>
    </row>
    <row r="121" spans="1:8" ht="12.75">
      <c r="A121" s="26"/>
      <c r="B121" s="26"/>
      <c r="C121" s="26" t="s">
        <v>736</v>
      </c>
      <c r="D121" s="23" t="s">
        <v>737</v>
      </c>
      <c r="E121" s="24">
        <v>303675</v>
      </c>
      <c r="F121" s="24"/>
      <c r="G121" s="25"/>
      <c r="H121" s="24">
        <f>E121+F121-G121</f>
        <v>303675</v>
      </c>
    </row>
    <row r="122" spans="1:8" s="16" customFormat="1" ht="12.75">
      <c r="A122" s="12" t="s">
        <v>738</v>
      </c>
      <c r="B122" s="12"/>
      <c r="C122" s="12"/>
      <c r="D122" s="14" t="s">
        <v>739</v>
      </c>
      <c r="E122" s="15">
        <f>E123+E134+E138+E140</f>
        <v>417211</v>
      </c>
      <c r="F122" s="15">
        <f>F123+F134+F138+F140</f>
        <v>528</v>
      </c>
      <c r="G122" s="15">
        <f>G123+G134+G138+G140</f>
        <v>0</v>
      </c>
      <c r="H122" s="15">
        <f>H123+H134+H138+H140</f>
        <v>417739</v>
      </c>
    </row>
    <row r="123" spans="1:8" s="16" customFormat="1" ht="12.75">
      <c r="A123" s="17"/>
      <c r="B123" s="17" t="s">
        <v>740</v>
      </c>
      <c r="C123" s="17"/>
      <c r="D123" s="19" t="s">
        <v>741</v>
      </c>
      <c r="E123" s="20">
        <f>SUM(E125:E133)</f>
        <v>200</v>
      </c>
      <c r="F123" s="20">
        <f>SUM(F125:F133)</f>
        <v>0</v>
      </c>
      <c r="G123" s="20">
        <f>SUM(G125:G133)</f>
        <v>0</v>
      </c>
      <c r="H123" s="20">
        <f>SUM(H125:H133)</f>
        <v>200</v>
      </c>
    </row>
    <row r="124" spans="1:8" ht="12.75" hidden="1">
      <c r="A124" s="21"/>
      <c r="B124" s="21"/>
      <c r="C124" s="26"/>
      <c r="D124" s="49"/>
      <c r="E124" s="24"/>
      <c r="F124" s="24"/>
      <c r="G124" s="25"/>
      <c r="H124" s="24"/>
    </row>
    <row r="125" spans="1:8" ht="12.75">
      <c r="A125" s="21"/>
      <c r="B125" s="21"/>
      <c r="C125" s="26" t="s">
        <v>742</v>
      </c>
      <c r="D125" s="49" t="s">
        <v>743</v>
      </c>
      <c r="E125" s="24">
        <v>100</v>
      </c>
      <c r="F125" s="24"/>
      <c r="G125" s="25"/>
      <c r="H125" s="24">
        <f>E125+F125-G125</f>
        <v>100</v>
      </c>
    </row>
    <row r="126" spans="1:8" ht="12.75">
      <c r="A126" s="21"/>
      <c r="B126" s="21"/>
      <c r="C126" s="26" t="s">
        <v>744</v>
      </c>
      <c r="D126" s="49" t="s">
        <v>745</v>
      </c>
      <c r="E126" s="24">
        <v>100</v>
      </c>
      <c r="F126" s="24"/>
      <c r="G126" s="25"/>
      <c r="H126" s="24">
        <f>E126+F126-G126</f>
        <v>100</v>
      </c>
    </row>
    <row r="127" spans="1:8" ht="25.5">
      <c r="A127" s="21"/>
      <c r="B127" s="21"/>
      <c r="C127" s="26" t="s">
        <v>746</v>
      </c>
      <c r="D127" s="23" t="s">
        <v>747</v>
      </c>
      <c r="E127" s="24"/>
      <c r="F127" s="24"/>
      <c r="G127" s="25"/>
      <c r="H127" s="24">
        <f>E127+F127-G127</f>
        <v>0</v>
      </c>
    </row>
    <row r="128" spans="1:8" ht="12.75" hidden="1">
      <c r="A128" s="26"/>
      <c r="B128" s="26"/>
      <c r="C128" s="26"/>
      <c r="D128" s="23"/>
      <c r="E128" s="24">
        <f>F128+G128</f>
        <v>0</v>
      </c>
      <c r="F128" s="24"/>
      <c r="G128" s="25"/>
      <c r="H128" s="24"/>
    </row>
    <row r="129" spans="1:8" ht="12.75" hidden="1">
      <c r="A129" s="26"/>
      <c r="B129" s="26"/>
      <c r="C129" s="22"/>
      <c r="D129" s="23"/>
      <c r="E129" s="24">
        <f>F129+G129</f>
        <v>0</v>
      </c>
      <c r="F129" s="24"/>
      <c r="G129" s="25"/>
      <c r="H129" s="24"/>
    </row>
    <row r="130" spans="1:8" ht="12.75" hidden="1">
      <c r="A130" s="26"/>
      <c r="B130" s="21"/>
      <c r="C130" s="22"/>
      <c r="D130" s="28"/>
      <c r="E130" s="24">
        <f>F130+G130</f>
        <v>0</v>
      </c>
      <c r="F130" s="24"/>
      <c r="G130" s="25"/>
      <c r="H130" s="24"/>
    </row>
    <row r="131" spans="1:8" ht="12.75" hidden="1">
      <c r="A131" s="26"/>
      <c r="B131" s="26"/>
      <c r="C131" s="22"/>
      <c r="D131" s="23"/>
      <c r="E131" s="24">
        <f>F131+G131</f>
        <v>0</v>
      </c>
      <c r="F131" s="24"/>
      <c r="G131" s="25"/>
      <c r="H131" s="24"/>
    </row>
    <row r="132" spans="1:8" ht="25.5">
      <c r="A132" s="26"/>
      <c r="B132" s="26"/>
      <c r="C132" s="22">
        <v>2708</v>
      </c>
      <c r="D132" s="23" t="s">
        <v>748</v>
      </c>
      <c r="E132" s="24"/>
      <c r="F132" s="24"/>
      <c r="G132" s="25"/>
      <c r="H132" s="24">
        <f>E132+F132-G132</f>
        <v>0</v>
      </c>
    </row>
    <row r="133" spans="1:8" ht="12.75">
      <c r="A133" s="26"/>
      <c r="B133" s="26"/>
      <c r="C133" s="22">
        <v>6290</v>
      </c>
      <c r="D133" s="23" t="s">
        <v>749</v>
      </c>
      <c r="E133" s="24">
        <v>0</v>
      </c>
      <c r="F133" s="24"/>
      <c r="G133" s="25"/>
      <c r="H133" s="24">
        <f>E133+F133-G133</f>
        <v>0</v>
      </c>
    </row>
    <row r="134" spans="1:8" s="16" customFormat="1" ht="12.75">
      <c r="A134" s="17"/>
      <c r="B134" s="17" t="s">
        <v>750</v>
      </c>
      <c r="C134" s="18"/>
      <c r="D134" s="19" t="s">
        <v>751</v>
      </c>
      <c r="E134" s="20">
        <f>E135+E137</f>
        <v>100</v>
      </c>
      <c r="F134" s="20">
        <f>F135+F137</f>
        <v>0</v>
      </c>
      <c r="G134" s="20">
        <f>G135+G137</f>
        <v>0</v>
      </c>
      <c r="H134" s="20">
        <f>H135+H137</f>
        <v>100</v>
      </c>
    </row>
    <row r="135" spans="1:8" ht="12.75">
      <c r="A135" s="26"/>
      <c r="B135" s="26"/>
      <c r="C135" s="26" t="s">
        <v>752</v>
      </c>
      <c r="D135" s="49" t="s">
        <v>753</v>
      </c>
      <c r="E135" s="24">
        <v>100</v>
      </c>
      <c r="F135" s="24"/>
      <c r="G135" s="25"/>
      <c r="H135" s="24">
        <f>E135+F135-G135</f>
        <v>100</v>
      </c>
    </row>
    <row r="136" spans="1:8" ht="12.75" hidden="1">
      <c r="A136" s="26"/>
      <c r="B136" s="26"/>
      <c r="C136" s="26"/>
      <c r="D136" s="23"/>
      <c r="E136" s="24">
        <f>F136+G136</f>
        <v>0</v>
      </c>
      <c r="F136" s="24"/>
      <c r="G136" s="25"/>
      <c r="H136" s="24"/>
    </row>
    <row r="137" spans="1:8" ht="12.75">
      <c r="A137" s="26"/>
      <c r="B137" s="26"/>
      <c r="C137" s="26" t="s">
        <v>754</v>
      </c>
      <c r="D137" s="23" t="s">
        <v>755</v>
      </c>
      <c r="E137" s="24"/>
      <c r="F137" s="24"/>
      <c r="G137" s="25"/>
      <c r="H137" s="24">
        <f>E137+F137-G137</f>
        <v>0</v>
      </c>
    </row>
    <row r="138" spans="1:8" s="16" customFormat="1" ht="12.75">
      <c r="A138" s="17"/>
      <c r="B138" s="17" t="s">
        <v>756</v>
      </c>
      <c r="C138" s="17"/>
      <c r="D138" s="19" t="s">
        <v>757</v>
      </c>
      <c r="E138" s="41">
        <f>E139</f>
        <v>279100</v>
      </c>
      <c r="F138" s="41">
        <f>F139</f>
        <v>0</v>
      </c>
      <c r="G138" s="41">
        <f>G139</f>
        <v>0</v>
      </c>
      <c r="H138" s="41">
        <f>H139</f>
        <v>279100</v>
      </c>
    </row>
    <row r="139" spans="1:8" ht="12.75">
      <c r="A139" s="26"/>
      <c r="B139" s="26"/>
      <c r="C139" s="26" t="s">
        <v>758</v>
      </c>
      <c r="D139" s="49" t="s">
        <v>759</v>
      </c>
      <c r="E139" s="24">
        <v>279100</v>
      </c>
      <c r="F139" s="24"/>
      <c r="G139" s="25"/>
      <c r="H139" s="24">
        <f>E139+F139-G139</f>
        <v>279100</v>
      </c>
    </row>
    <row r="140" spans="1:8" s="16" customFormat="1" ht="12.75">
      <c r="A140" s="17"/>
      <c r="B140" s="17" t="s">
        <v>760</v>
      </c>
      <c r="C140" s="17"/>
      <c r="D140" s="19" t="s">
        <v>761</v>
      </c>
      <c r="E140" s="20">
        <f>SUM(E141:E142)</f>
        <v>137811</v>
      </c>
      <c r="F140" s="20">
        <f>SUM(F141:F142)</f>
        <v>528</v>
      </c>
      <c r="G140" s="20">
        <f>SUM(G141:G142)</f>
        <v>0</v>
      </c>
      <c r="H140" s="20">
        <f>SUM(H141:H142)</f>
        <v>138339</v>
      </c>
    </row>
    <row r="141" spans="1:8" ht="25.5">
      <c r="A141" s="26"/>
      <c r="B141" s="26"/>
      <c r="C141" s="26" t="s">
        <v>762</v>
      </c>
      <c r="D141" s="23" t="s">
        <v>763</v>
      </c>
      <c r="E141" s="24">
        <v>40240</v>
      </c>
      <c r="F141" s="24">
        <v>528</v>
      </c>
      <c r="G141" s="25"/>
      <c r="H141" s="24">
        <f>E141+F141-G141</f>
        <v>40768</v>
      </c>
    </row>
    <row r="142" spans="1:8" ht="25.5">
      <c r="A142" s="26"/>
      <c r="B142" s="26"/>
      <c r="C142" s="26" t="s">
        <v>764</v>
      </c>
      <c r="D142" s="23" t="s">
        <v>765</v>
      </c>
      <c r="E142" s="24">
        <v>97571</v>
      </c>
      <c r="F142" s="24"/>
      <c r="G142" s="25"/>
      <c r="H142" s="24">
        <f>E142+F142-G142</f>
        <v>97571</v>
      </c>
    </row>
    <row r="143" spans="1:8" s="16" customFormat="1" ht="12.75">
      <c r="A143" s="12" t="s">
        <v>766</v>
      </c>
      <c r="B143" s="12"/>
      <c r="C143" s="13"/>
      <c r="D143" s="14" t="s">
        <v>767</v>
      </c>
      <c r="E143" s="15">
        <f>E144+E150</f>
        <v>163275</v>
      </c>
      <c r="F143" s="15">
        <f>F144+F150</f>
        <v>20000</v>
      </c>
      <c r="G143" s="15">
        <f>G144+G150</f>
        <v>20000</v>
      </c>
      <c r="H143" s="15">
        <f>H144+H150</f>
        <v>163275</v>
      </c>
    </row>
    <row r="144" spans="1:8" s="16" customFormat="1" ht="12.75">
      <c r="A144" s="17"/>
      <c r="B144" s="17" t="s">
        <v>768</v>
      </c>
      <c r="C144" s="18"/>
      <c r="D144" s="19" t="s">
        <v>769</v>
      </c>
      <c r="E144" s="20">
        <f>E146+E147</f>
        <v>163275</v>
      </c>
      <c r="F144" s="20">
        <f>F146+F147+F145</f>
        <v>20000</v>
      </c>
      <c r="G144" s="20">
        <f>G146+G147</f>
        <v>20000</v>
      </c>
      <c r="H144" s="20">
        <f>H146+H147+H145</f>
        <v>163275</v>
      </c>
    </row>
    <row r="145" spans="1:8" s="5" customFormat="1" ht="38.25">
      <c r="A145" s="42"/>
      <c r="B145" s="42"/>
      <c r="C145" s="259">
        <v>6260</v>
      </c>
      <c r="D145" s="359" t="s">
        <v>1114</v>
      </c>
      <c r="E145" s="113"/>
      <c r="F145" s="113">
        <v>20000</v>
      </c>
      <c r="G145" s="360"/>
      <c r="H145" s="113">
        <f>E145+F145-G145</f>
        <v>20000</v>
      </c>
    </row>
    <row r="146" spans="1:8" ht="12.75">
      <c r="A146" s="26"/>
      <c r="B146" s="21"/>
      <c r="C146" s="22">
        <v>6290</v>
      </c>
      <c r="D146" s="23" t="s">
        <v>770</v>
      </c>
      <c r="E146" s="24">
        <v>163275</v>
      </c>
      <c r="F146" s="24"/>
      <c r="G146" s="25">
        <v>20000</v>
      </c>
      <c r="H146" s="24">
        <f>E146+F146-G146</f>
        <v>143275</v>
      </c>
    </row>
    <row r="147" spans="1:8" ht="12.75" hidden="1">
      <c r="A147" s="26"/>
      <c r="B147" s="26"/>
      <c r="C147" s="22"/>
      <c r="D147" s="23"/>
      <c r="E147" s="24"/>
      <c r="F147" s="24"/>
      <c r="G147" s="25"/>
      <c r="H147" s="24">
        <f>E147+F147-G147</f>
        <v>0</v>
      </c>
    </row>
    <row r="148" spans="1:8" ht="12.75" hidden="1">
      <c r="A148" s="26"/>
      <c r="B148" s="26"/>
      <c r="C148" s="22"/>
      <c r="D148" s="23"/>
      <c r="E148" s="24"/>
      <c r="F148" s="24"/>
      <c r="G148" s="25"/>
      <c r="H148" s="24"/>
    </row>
    <row r="149" spans="1:8" ht="12.75" hidden="1">
      <c r="A149" s="26"/>
      <c r="B149" s="26"/>
      <c r="C149" s="22"/>
      <c r="D149" s="23"/>
      <c r="E149" s="24"/>
      <c r="F149" s="24"/>
      <c r="G149" s="25"/>
      <c r="H149" s="24"/>
    </row>
    <row r="150" spans="1:8" s="16" customFormat="1" ht="12.75" hidden="1">
      <c r="A150" s="17"/>
      <c r="B150" s="17"/>
      <c r="C150" s="50"/>
      <c r="D150" s="19"/>
      <c r="E150" s="20"/>
      <c r="F150" s="20"/>
      <c r="G150" s="20"/>
      <c r="H150" s="20"/>
    </row>
    <row r="151" spans="1:8" ht="12.75" hidden="1">
      <c r="A151" s="26"/>
      <c r="B151" s="26"/>
      <c r="C151" s="26"/>
      <c r="D151" s="23"/>
      <c r="E151" s="24"/>
      <c r="F151" s="24"/>
      <c r="G151" s="25"/>
      <c r="H151" s="24"/>
    </row>
    <row r="152" spans="1:8" s="16" customFormat="1" ht="12.75">
      <c r="A152" s="12" t="s">
        <v>771</v>
      </c>
      <c r="B152" s="12"/>
      <c r="C152" s="12"/>
      <c r="D152" s="14" t="s">
        <v>772</v>
      </c>
      <c r="E152" s="15">
        <f>E153+E155+E159+E161+E164+E170+E172+E174</f>
        <v>5524500</v>
      </c>
      <c r="F152" s="15">
        <f>F153+F155+F159+F161+F164+F170+F172+F174</f>
        <v>34427</v>
      </c>
      <c r="G152" s="15">
        <f>G153+G155+G159+G161+G164+G170+G172+G174</f>
        <v>87225</v>
      </c>
      <c r="H152" s="15">
        <f>H153+H155+H159+H161+H164+H170+H172+H174</f>
        <v>5471702</v>
      </c>
    </row>
    <row r="153" spans="1:8" s="16" customFormat="1" ht="12.75">
      <c r="A153" s="51"/>
      <c r="B153" s="33" t="s">
        <v>773</v>
      </c>
      <c r="C153" s="33"/>
      <c r="D153" s="34" t="s">
        <v>774</v>
      </c>
      <c r="E153" s="20">
        <f>E154</f>
        <v>1000</v>
      </c>
      <c r="F153" s="20">
        <f>F154</f>
        <v>0</v>
      </c>
      <c r="G153" s="20">
        <f>G154</f>
        <v>0</v>
      </c>
      <c r="H153" s="20">
        <f>H154</f>
        <v>1000</v>
      </c>
    </row>
    <row r="154" spans="1:8" ht="12.75">
      <c r="A154" s="52"/>
      <c r="B154" s="36"/>
      <c r="C154" s="36" t="s">
        <v>775</v>
      </c>
      <c r="D154" s="53" t="s">
        <v>776</v>
      </c>
      <c r="E154" s="24">
        <v>1000</v>
      </c>
      <c r="F154" s="24"/>
      <c r="G154" s="25"/>
      <c r="H154" s="24">
        <f>E154+F154-G154</f>
        <v>1000</v>
      </c>
    </row>
    <row r="155" spans="1:8" s="16" customFormat="1" ht="25.5">
      <c r="A155" s="51"/>
      <c r="B155" s="33" t="s">
        <v>777</v>
      </c>
      <c r="C155" s="33"/>
      <c r="D155" s="34" t="s">
        <v>778</v>
      </c>
      <c r="E155" s="20">
        <f>E156+E157+E158</f>
        <v>4380880</v>
      </c>
      <c r="F155" s="20">
        <f>F156+F157+F158</f>
        <v>0</v>
      </c>
      <c r="G155" s="20">
        <f>G156+G157+G158</f>
        <v>0</v>
      </c>
      <c r="H155" s="20">
        <f>H156+H157+H158</f>
        <v>4380880</v>
      </c>
    </row>
    <row r="156" spans="1:8" ht="38.25">
      <c r="A156" s="52"/>
      <c r="B156" s="36"/>
      <c r="C156" s="36" t="s">
        <v>779</v>
      </c>
      <c r="D156" s="23" t="s">
        <v>780</v>
      </c>
      <c r="E156" s="24">
        <v>4380580</v>
      </c>
      <c r="F156" s="24"/>
      <c r="G156" s="25"/>
      <c r="H156" s="24">
        <f>E156+F156-G156</f>
        <v>4380580</v>
      </c>
    </row>
    <row r="157" spans="1:8" ht="12.75">
      <c r="A157" s="52"/>
      <c r="B157" s="36"/>
      <c r="C157" s="36" t="s">
        <v>781</v>
      </c>
      <c r="D157" s="49" t="s">
        <v>782</v>
      </c>
      <c r="E157" s="24">
        <v>300</v>
      </c>
      <c r="F157" s="24"/>
      <c r="G157" s="25"/>
      <c r="H157" s="24">
        <f>E157+F157-G157</f>
        <v>300</v>
      </c>
    </row>
    <row r="158" spans="1:8" ht="38.25">
      <c r="A158" s="52"/>
      <c r="B158" s="36"/>
      <c r="C158" s="36" t="s">
        <v>783</v>
      </c>
      <c r="D158" s="23" t="s">
        <v>784</v>
      </c>
      <c r="E158" s="24"/>
      <c r="F158" s="24"/>
      <c r="G158" s="25"/>
      <c r="H158" s="24">
        <f>E158+F158-G158</f>
        <v>0</v>
      </c>
    </row>
    <row r="159" spans="1:8" s="16" customFormat="1" ht="25.5">
      <c r="A159" s="17"/>
      <c r="B159" s="17" t="s">
        <v>785</v>
      </c>
      <c r="C159" s="17"/>
      <c r="D159" s="19" t="s">
        <v>786</v>
      </c>
      <c r="E159" s="20">
        <f>E160</f>
        <v>13095</v>
      </c>
      <c r="F159" s="20">
        <f>F160</f>
        <v>0</v>
      </c>
      <c r="G159" s="20">
        <f>G160</f>
        <v>0</v>
      </c>
      <c r="H159" s="20">
        <f>H160</f>
        <v>13095</v>
      </c>
    </row>
    <row r="160" spans="1:8" ht="38.25">
      <c r="A160" s="26"/>
      <c r="B160" s="26"/>
      <c r="C160" s="26" t="s">
        <v>787</v>
      </c>
      <c r="D160" s="23" t="s">
        <v>788</v>
      </c>
      <c r="E160" s="24">
        <v>13095</v>
      </c>
      <c r="F160" s="24"/>
      <c r="G160" s="25"/>
      <c r="H160" s="24">
        <f>E160+F160-G160</f>
        <v>13095</v>
      </c>
    </row>
    <row r="161" spans="1:8" s="16" customFormat="1" ht="12.75">
      <c r="A161" s="17"/>
      <c r="B161" s="17" t="s">
        <v>789</v>
      </c>
      <c r="C161" s="17"/>
      <c r="D161" s="19" t="s">
        <v>790</v>
      </c>
      <c r="E161" s="20">
        <f>E162+E163</f>
        <v>434362</v>
      </c>
      <c r="F161" s="20">
        <f>F162+F163</f>
        <v>0</v>
      </c>
      <c r="G161" s="20">
        <f>G162+G163</f>
        <v>87225</v>
      </c>
      <c r="H161" s="20">
        <f>H162+H163</f>
        <v>347137</v>
      </c>
    </row>
    <row r="162" spans="1:8" ht="38.25">
      <c r="A162" s="26"/>
      <c r="B162" s="26"/>
      <c r="C162" s="26" t="s">
        <v>791</v>
      </c>
      <c r="D162" s="23" t="s">
        <v>792</v>
      </c>
      <c r="E162" s="24">
        <v>111620</v>
      </c>
      <c r="F162" s="24"/>
      <c r="G162" s="25">
        <v>7243</v>
      </c>
      <c r="H162" s="24">
        <f>E162+F162-G162</f>
        <v>104377</v>
      </c>
    </row>
    <row r="163" spans="1:8" ht="25.5">
      <c r="A163" s="26"/>
      <c r="B163" s="26"/>
      <c r="C163" s="26" t="s">
        <v>793</v>
      </c>
      <c r="D163" s="23" t="s">
        <v>794</v>
      </c>
      <c r="E163" s="24">
        <v>322742</v>
      </c>
      <c r="F163" s="24"/>
      <c r="G163" s="25">
        <v>79982</v>
      </c>
      <c r="H163" s="24">
        <f>E163+F163-G163</f>
        <v>242760</v>
      </c>
    </row>
    <row r="164" spans="1:8" s="16" customFormat="1" ht="12.75">
      <c r="A164" s="17"/>
      <c r="B164" s="17" t="s">
        <v>795</v>
      </c>
      <c r="C164" s="17"/>
      <c r="D164" s="19" t="s">
        <v>796</v>
      </c>
      <c r="E164" s="20">
        <f>SUM(E165:E169)</f>
        <v>112851</v>
      </c>
      <c r="F164" s="20">
        <f>SUM(F165:F169)</f>
        <v>5180</v>
      </c>
      <c r="G164" s="20">
        <f>SUM(G165:G169)</f>
        <v>0</v>
      </c>
      <c r="H164" s="20">
        <f>SUM(H165:H169)</f>
        <v>118031</v>
      </c>
    </row>
    <row r="165" spans="1:8" ht="12.75">
      <c r="A165" s="26"/>
      <c r="B165" s="26"/>
      <c r="C165" s="26" t="s">
        <v>797</v>
      </c>
      <c r="D165" s="23" t="s">
        <v>798</v>
      </c>
      <c r="E165" s="24">
        <v>100</v>
      </c>
      <c r="F165" s="24"/>
      <c r="G165" s="25"/>
      <c r="H165" s="24">
        <f>E165+F165-G165</f>
        <v>100</v>
      </c>
    </row>
    <row r="166" spans="1:8" ht="12.75">
      <c r="A166" s="26"/>
      <c r="B166" s="26"/>
      <c r="C166" s="26" t="s">
        <v>799</v>
      </c>
      <c r="D166" s="49" t="s">
        <v>800</v>
      </c>
      <c r="E166" s="24">
        <v>100</v>
      </c>
      <c r="F166" s="24"/>
      <c r="G166" s="25"/>
      <c r="H166" s="24">
        <f>E166+F166-G166</f>
        <v>100</v>
      </c>
    </row>
    <row r="167" spans="1:8" ht="25.5">
      <c r="A167" s="26"/>
      <c r="B167" s="26"/>
      <c r="C167" s="26" t="s">
        <v>801</v>
      </c>
      <c r="D167" s="23" t="s">
        <v>802</v>
      </c>
      <c r="E167" s="24">
        <v>112651</v>
      </c>
      <c r="F167" s="24">
        <v>5180</v>
      </c>
      <c r="G167" s="25"/>
      <c r="H167" s="24">
        <f>E167+F167-G167</f>
        <v>117831</v>
      </c>
    </row>
    <row r="168" spans="1:8" ht="12.75" hidden="1">
      <c r="A168" s="26"/>
      <c r="B168" s="26"/>
      <c r="C168" s="26"/>
      <c r="D168" s="23"/>
      <c r="E168" s="24"/>
      <c r="F168" s="24"/>
      <c r="G168" s="25"/>
      <c r="H168" s="24"/>
    </row>
    <row r="169" spans="1:8" ht="12.75" hidden="1">
      <c r="A169" s="26"/>
      <c r="B169" s="26"/>
      <c r="C169" s="26"/>
      <c r="D169" s="23"/>
      <c r="E169" s="24"/>
      <c r="F169" s="24"/>
      <c r="G169" s="25"/>
      <c r="H169" s="24"/>
    </row>
    <row r="170" spans="1:8" s="16" customFormat="1" ht="12.75">
      <c r="A170" s="17"/>
      <c r="B170" s="17" t="s">
        <v>803</v>
      </c>
      <c r="C170" s="17"/>
      <c r="D170" s="19" t="s">
        <v>804</v>
      </c>
      <c r="E170" s="20">
        <f>E171</f>
        <v>100</v>
      </c>
      <c r="F170" s="20">
        <f>F171</f>
        <v>0</v>
      </c>
      <c r="G170" s="20">
        <f>G171</f>
        <v>0</v>
      </c>
      <c r="H170" s="20">
        <f>H171</f>
        <v>100</v>
      </c>
    </row>
    <row r="171" spans="1:8" ht="12.75">
      <c r="A171" s="26"/>
      <c r="B171" s="26"/>
      <c r="C171" s="26" t="s">
        <v>805</v>
      </c>
      <c r="D171" s="53" t="s">
        <v>806</v>
      </c>
      <c r="E171" s="24">
        <v>100</v>
      </c>
      <c r="F171" s="24"/>
      <c r="G171" s="25"/>
      <c r="H171" s="24">
        <f>E171+F171-G171</f>
        <v>100</v>
      </c>
    </row>
    <row r="172" spans="1:8" s="16" customFormat="1" ht="12.75">
      <c r="A172" s="17"/>
      <c r="B172" s="17" t="s">
        <v>807</v>
      </c>
      <c r="C172" s="17"/>
      <c r="D172" s="34" t="s">
        <v>808</v>
      </c>
      <c r="E172" s="20">
        <f>E173</f>
        <v>0</v>
      </c>
      <c r="F172" s="20">
        <f>F173</f>
        <v>0</v>
      </c>
      <c r="G172" s="20">
        <f>G173</f>
        <v>0</v>
      </c>
      <c r="H172" s="20">
        <f>H173</f>
        <v>0</v>
      </c>
    </row>
    <row r="173" spans="1:8" ht="38.25">
      <c r="A173" s="26"/>
      <c r="B173" s="26"/>
      <c r="C173" s="26" t="s">
        <v>809</v>
      </c>
      <c r="D173" s="23" t="s">
        <v>810</v>
      </c>
      <c r="E173" s="24"/>
      <c r="F173" s="24"/>
      <c r="G173" s="25"/>
      <c r="H173" s="24">
        <f>E173+F173-G173</f>
        <v>0</v>
      </c>
    </row>
    <row r="174" spans="1:8" s="16" customFormat="1" ht="12.75">
      <c r="A174" s="17"/>
      <c r="B174" s="17" t="s">
        <v>811</v>
      </c>
      <c r="C174" s="17"/>
      <c r="D174" s="19" t="s">
        <v>812</v>
      </c>
      <c r="E174" s="20">
        <f>SUM(E175:E180)</f>
        <v>582212</v>
      </c>
      <c r="F174" s="20">
        <f>SUM(F175:F180)</f>
        <v>29247</v>
      </c>
      <c r="G174" s="20">
        <f>SUM(G175:G179)</f>
        <v>0</v>
      </c>
      <c r="H174" s="20">
        <f>SUM(H175:H180)</f>
        <v>611459</v>
      </c>
    </row>
    <row r="175" spans="1:8" ht="25.5">
      <c r="A175" s="21"/>
      <c r="B175" s="21"/>
      <c r="C175" s="42" t="s">
        <v>813</v>
      </c>
      <c r="D175" s="54" t="s">
        <v>814</v>
      </c>
      <c r="E175" s="24">
        <v>264156</v>
      </c>
      <c r="F175" s="24"/>
      <c r="G175" s="25"/>
      <c r="H175" s="24">
        <f>E175+F175-G175</f>
        <v>264156</v>
      </c>
    </row>
    <row r="176" spans="1:8" ht="25.5">
      <c r="A176" s="26"/>
      <c r="B176" s="26"/>
      <c r="C176" s="26" t="s">
        <v>815</v>
      </c>
      <c r="D176" s="23" t="s">
        <v>816</v>
      </c>
      <c r="E176" s="24">
        <v>301208</v>
      </c>
      <c r="F176" s="24">
        <v>29247</v>
      </c>
      <c r="G176" s="25"/>
      <c r="H176" s="24">
        <f>E176+F176-G176</f>
        <v>330455</v>
      </c>
    </row>
    <row r="177" spans="1:8" ht="12.75" hidden="1">
      <c r="A177" s="26"/>
      <c r="B177" s="26"/>
      <c r="C177" s="26"/>
      <c r="D177" s="23"/>
      <c r="E177" s="24"/>
      <c r="F177" s="24"/>
      <c r="G177" s="25"/>
      <c r="H177" s="24"/>
    </row>
    <row r="178" spans="1:8" ht="12.75" hidden="1">
      <c r="A178" s="26"/>
      <c r="B178" s="26"/>
      <c r="C178" s="26"/>
      <c r="D178" s="23"/>
      <c r="E178" s="24"/>
      <c r="F178" s="24"/>
      <c r="G178" s="25"/>
      <c r="H178" s="24"/>
    </row>
    <row r="179" spans="1:8" ht="12.75" hidden="1">
      <c r="A179" s="26"/>
      <c r="B179" s="26"/>
      <c r="C179" s="26"/>
      <c r="D179" s="23"/>
      <c r="E179" s="24"/>
      <c r="F179" s="24"/>
      <c r="G179" s="25"/>
      <c r="H179" s="24"/>
    </row>
    <row r="180" spans="1:8" ht="25.5">
      <c r="A180" s="26"/>
      <c r="B180" s="26"/>
      <c r="C180" s="26" t="s">
        <v>946</v>
      </c>
      <c r="D180" s="23" t="s">
        <v>947</v>
      </c>
      <c r="E180" s="24">
        <v>16848</v>
      </c>
      <c r="F180" s="24"/>
      <c r="G180" s="25"/>
      <c r="H180" s="24">
        <f>E180+F180+-G180</f>
        <v>16848</v>
      </c>
    </row>
    <row r="181" spans="1:8" s="16" customFormat="1" ht="12.75">
      <c r="A181" s="12" t="s">
        <v>817</v>
      </c>
      <c r="B181" s="12"/>
      <c r="C181" s="12"/>
      <c r="D181" s="14" t="s">
        <v>818</v>
      </c>
      <c r="E181" s="15">
        <f>E182</f>
        <v>207870</v>
      </c>
      <c r="F181" s="15">
        <f>F182</f>
        <v>0</v>
      </c>
      <c r="G181" s="15">
        <f>G182</f>
        <v>0</v>
      </c>
      <c r="H181" s="15">
        <f>H182</f>
        <v>207870</v>
      </c>
    </row>
    <row r="182" spans="1:8" s="16" customFormat="1" ht="12.75">
      <c r="A182" s="17"/>
      <c r="B182" s="17" t="s">
        <v>819</v>
      </c>
      <c r="C182" s="17"/>
      <c r="D182" s="19" t="s">
        <v>820</v>
      </c>
      <c r="E182" s="20">
        <f>E183+E184</f>
        <v>207870</v>
      </c>
      <c r="F182" s="20">
        <f>F183+F184</f>
        <v>0</v>
      </c>
      <c r="G182" s="20">
        <f>G183+G184</f>
        <v>0</v>
      </c>
      <c r="H182" s="20">
        <f>H183+H184</f>
        <v>207870</v>
      </c>
    </row>
    <row r="183" spans="1:8" ht="12.75">
      <c r="A183" s="26"/>
      <c r="B183" s="26"/>
      <c r="C183" s="26" t="s">
        <v>821</v>
      </c>
      <c r="D183" s="53" t="s">
        <v>822</v>
      </c>
      <c r="E183" s="24">
        <v>198528</v>
      </c>
      <c r="F183" s="24"/>
      <c r="G183" s="25"/>
      <c r="H183" s="24">
        <f>E183+F183-G183</f>
        <v>198528</v>
      </c>
    </row>
    <row r="184" spans="1:8" ht="12.75">
      <c r="A184" s="26"/>
      <c r="B184" s="26"/>
      <c r="C184" s="26" t="s">
        <v>823</v>
      </c>
      <c r="D184" s="53" t="s">
        <v>824</v>
      </c>
      <c r="E184" s="24">
        <v>9342</v>
      </c>
      <c r="F184" s="24"/>
      <c r="G184" s="25"/>
      <c r="H184" s="24">
        <f>E184+F184-G184</f>
        <v>9342</v>
      </c>
    </row>
    <row r="185" spans="1:8" s="16" customFormat="1" ht="12.75">
      <c r="A185" s="12" t="s">
        <v>825</v>
      </c>
      <c r="B185" s="12"/>
      <c r="C185" s="12"/>
      <c r="D185" s="14" t="s">
        <v>826</v>
      </c>
      <c r="E185" s="15">
        <f>E186+E188+E191</f>
        <v>274396</v>
      </c>
      <c r="F185" s="15">
        <f>F186+F188+F191</f>
        <v>0</v>
      </c>
      <c r="G185" s="15">
        <f>G186+G188+G191</f>
        <v>0</v>
      </c>
      <c r="H185" s="15">
        <f>H186+H188+H191</f>
        <v>274396</v>
      </c>
    </row>
    <row r="186" spans="1:8" s="16" customFormat="1" ht="12.75">
      <c r="A186" s="17"/>
      <c r="B186" s="17" t="s">
        <v>827</v>
      </c>
      <c r="C186" s="17"/>
      <c r="D186" s="19" t="s">
        <v>828</v>
      </c>
      <c r="E186" s="20">
        <f>E187</f>
        <v>0</v>
      </c>
      <c r="F186" s="20">
        <f>F187</f>
        <v>0</v>
      </c>
      <c r="G186" s="20">
        <f>G187</f>
        <v>0</v>
      </c>
      <c r="H186" s="20">
        <f>H187</f>
        <v>0</v>
      </c>
    </row>
    <row r="187" spans="1:8" ht="12.75">
      <c r="A187" s="26"/>
      <c r="B187" s="26"/>
      <c r="C187" s="26" t="s">
        <v>829</v>
      </c>
      <c r="D187" s="53" t="s">
        <v>830</v>
      </c>
      <c r="E187" s="24"/>
      <c r="F187" s="24"/>
      <c r="G187" s="25"/>
      <c r="H187" s="24">
        <f>E187+F187-G187</f>
        <v>0</v>
      </c>
    </row>
    <row r="188" spans="1:8" s="16" customFormat="1" ht="25.5">
      <c r="A188" s="17"/>
      <c r="B188" s="17" t="s">
        <v>831</v>
      </c>
      <c r="C188" s="17"/>
      <c r="D188" s="34" t="s">
        <v>832</v>
      </c>
      <c r="E188" s="20">
        <f>E189</f>
        <v>0</v>
      </c>
      <c r="F188" s="20">
        <f>F189</f>
        <v>0</v>
      </c>
      <c r="G188" s="20">
        <f>G189</f>
        <v>0</v>
      </c>
      <c r="H188" s="20">
        <f>H189</f>
        <v>0</v>
      </c>
    </row>
    <row r="189" spans="1:8" ht="25.5">
      <c r="A189" s="26"/>
      <c r="B189" s="26"/>
      <c r="C189" s="26" t="s">
        <v>833</v>
      </c>
      <c r="D189" s="23" t="s">
        <v>834</v>
      </c>
      <c r="E189" s="24"/>
      <c r="F189" s="24"/>
      <c r="G189" s="25"/>
      <c r="H189" s="24">
        <f>E189+F189-G189</f>
        <v>0</v>
      </c>
    </row>
    <row r="190" spans="1:8" ht="12.75" hidden="1">
      <c r="A190" s="26"/>
      <c r="B190" s="26"/>
      <c r="C190" s="26"/>
      <c r="D190" s="53"/>
      <c r="E190" s="24"/>
      <c r="F190" s="24"/>
      <c r="G190" s="25"/>
      <c r="H190" s="24"/>
    </row>
    <row r="191" spans="1:8" s="16" customFormat="1" ht="12.75">
      <c r="A191" s="17"/>
      <c r="B191" s="17" t="s">
        <v>835</v>
      </c>
      <c r="C191" s="17"/>
      <c r="D191" s="19" t="s">
        <v>836</v>
      </c>
      <c r="E191" s="20">
        <f>E192</f>
        <v>274396</v>
      </c>
      <c r="F191" s="20">
        <f>F192</f>
        <v>0</v>
      </c>
      <c r="G191" s="20">
        <f>G192</f>
        <v>0</v>
      </c>
      <c r="H191" s="20">
        <f>H192</f>
        <v>274396</v>
      </c>
    </row>
    <row r="192" spans="1:8" ht="26.25" customHeight="1">
      <c r="A192" s="26"/>
      <c r="B192" s="26"/>
      <c r="C192" s="26" t="s">
        <v>837</v>
      </c>
      <c r="D192" s="23" t="s">
        <v>838</v>
      </c>
      <c r="E192" s="24">
        <v>274396</v>
      </c>
      <c r="F192" s="24"/>
      <c r="G192" s="25"/>
      <c r="H192" s="24">
        <f>E192+F192-G192</f>
        <v>274396</v>
      </c>
    </row>
    <row r="193" spans="1:8" s="16" customFormat="1" ht="12.75">
      <c r="A193" s="12" t="s">
        <v>839</v>
      </c>
      <c r="B193" s="12"/>
      <c r="C193" s="12"/>
      <c r="D193" s="14" t="s">
        <v>840</v>
      </c>
      <c r="E193" s="15">
        <f aca="true" t="shared" si="5" ref="E193:H194">E194</f>
        <v>0</v>
      </c>
      <c r="F193" s="15">
        <f t="shared" si="5"/>
        <v>0</v>
      </c>
      <c r="G193" s="15">
        <f t="shared" si="5"/>
        <v>0</v>
      </c>
      <c r="H193" s="15">
        <f t="shared" si="5"/>
        <v>0</v>
      </c>
    </row>
    <row r="194" spans="1:8" s="16" customFormat="1" ht="12.75">
      <c r="A194" s="17"/>
      <c r="B194" s="17" t="s">
        <v>841</v>
      </c>
      <c r="C194" s="17"/>
      <c r="D194" s="19" t="s">
        <v>842</v>
      </c>
      <c r="E194" s="20">
        <f t="shared" si="5"/>
        <v>0</v>
      </c>
      <c r="F194" s="20">
        <f t="shared" si="5"/>
        <v>0</v>
      </c>
      <c r="G194" s="20">
        <f t="shared" si="5"/>
        <v>0</v>
      </c>
      <c r="H194" s="20">
        <f t="shared" si="5"/>
        <v>0</v>
      </c>
    </row>
    <row r="195" spans="1:8" ht="25.5">
      <c r="A195" s="26"/>
      <c r="B195" s="26"/>
      <c r="C195" s="26" t="s">
        <v>843</v>
      </c>
      <c r="D195" s="23" t="s">
        <v>844</v>
      </c>
      <c r="E195" s="24"/>
      <c r="F195" s="24"/>
      <c r="G195" s="25"/>
      <c r="H195" s="24">
        <f>E195+F195-G195</f>
        <v>0</v>
      </c>
    </row>
    <row r="196" spans="1:8" s="16" customFormat="1" ht="12.75">
      <c r="A196" s="55" t="s">
        <v>845</v>
      </c>
      <c r="B196" s="12"/>
      <c r="C196" s="12"/>
      <c r="D196" s="14" t="s">
        <v>846</v>
      </c>
      <c r="E196" s="15">
        <f>E197+E203</f>
        <v>375000</v>
      </c>
      <c r="F196" s="15">
        <f>F197+F203</f>
        <v>0</v>
      </c>
      <c r="G196" s="15">
        <f>G197+G203</f>
        <v>0</v>
      </c>
      <c r="H196" s="15">
        <f>H197+H203</f>
        <v>375000</v>
      </c>
    </row>
    <row r="197" spans="1:8" s="16" customFormat="1" ht="12.75">
      <c r="A197" s="56"/>
      <c r="B197" s="33" t="s">
        <v>847</v>
      </c>
      <c r="C197" s="33"/>
      <c r="D197" s="34" t="s">
        <v>848</v>
      </c>
      <c r="E197" s="20">
        <f>E199+E200</f>
        <v>375000</v>
      </c>
      <c r="F197" s="20">
        <f>F199+F200</f>
        <v>0</v>
      </c>
      <c r="G197" s="20">
        <f>G199+G200</f>
        <v>0</v>
      </c>
      <c r="H197" s="20">
        <f>H199+H200</f>
        <v>375000</v>
      </c>
    </row>
    <row r="198" spans="1:8" ht="12.75" hidden="1">
      <c r="A198" s="57"/>
      <c r="B198" s="35"/>
      <c r="C198" s="36"/>
      <c r="D198" s="23"/>
      <c r="E198" s="24"/>
      <c r="F198" s="24"/>
      <c r="G198" s="25"/>
      <c r="H198" s="24"/>
    </row>
    <row r="199" spans="1:8" ht="12.75">
      <c r="A199" s="57"/>
      <c r="B199" s="35"/>
      <c r="C199" s="36" t="s">
        <v>849</v>
      </c>
      <c r="D199" s="23" t="s">
        <v>850</v>
      </c>
      <c r="E199" s="24">
        <v>375000</v>
      </c>
      <c r="F199" s="24"/>
      <c r="G199" s="25"/>
      <c r="H199" s="24">
        <f>E199+F199-G199</f>
        <v>375000</v>
      </c>
    </row>
    <row r="200" spans="1:8" ht="12.75">
      <c r="A200" s="57"/>
      <c r="B200" s="36"/>
      <c r="C200" s="36" t="s">
        <v>851</v>
      </c>
      <c r="D200" s="23" t="s">
        <v>854</v>
      </c>
      <c r="E200" s="24"/>
      <c r="F200" s="24"/>
      <c r="G200" s="25"/>
      <c r="H200" s="24">
        <f>E200+F200+G200</f>
        <v>0</v>
      </c>
    </row>
    <row r="201" spans="1:8" ht="12.75" hidden="1">
      <c r="A201" s="57"/>
      <c r="B201" s="36"/>
      <c r="C201" s="36"/>
      <c r="D201" s="23"/>
      <c r="E201" s="24"/>
      <c r="F201" s="24"/>
      <c r="G201" s="25"/>
      <c r="H201" s="24"/>
    </row>
    <row r="202" spans="1:8" ht="12.75" hidden="1">
      <c r="A202" s="57"/>
      <c r="B202" s="36"/>
      <c r="C202" s="36"/>
      <c r="D202" s="23"/>
      <c r="E202" s="24"/>
      <c r="F202" s="24"/>
      <c r="G202" s="25"/>
      <c r="H202" s="24"/>
    </row>
    <row r="203" spans="1:8" s="16" customFormat="1" ht="12.75">
      <c r="A203" s="56"/>
      <c r="B203" s="33" t="s">
        <v>855</v>
      </c>
      <c r="C203" s="33"/>
      <c r="D203" s="19" t="s">
        <v>856</v>
      </c>
      <c r="E203" s="20">
        <f>E204</f>
        <v>0</v>
      </c>
      <c r="F203" s="20">
        <f>F204</f>
        <v>0</v>
      </c>
      <c r="G203" s="20">
        <f>G204</f>
        <v>0</v>
      </c>
      <c r="H203" s="20">
        <f>H204</f>
        <v>0</v>
      </c>
    </row>
    <row r="204" spans="1:8" ht="25.5">
      <c r="A204" s="52"/>
      <c r="B204" s="36"/>
      <c r="C204" s="36" t="s">
        <v>857</v>
      </c>
      <c r="D204" s="23" t="s">
        <v>858</v>
      </c>
      <c r="E204" s="24"/>
      <c r="F204" s="24"/>
      <c r="G204" s="25"/>
      <c r="H204" s="24">
        <f>E204+F204+G204</f>
        <v>0</v>
      </c>
    </row>
    <row r="205" spans="1:8" ht="12.75" hidden="1">
      <c r="A205" s="381" t="s">
        <v>859</v>
      </c>
      <c r="B205" s="381"/>
      <c r="C205" s="381"/>
      <c r="D205" s="381"/>
      <c r="E205" s="58"/>
      <c r="F205" s="58"/>
      <c r="G205" s="59"/>
      <c r="H205" s="58"/>
    </row>
    <row r="206" ht="12.75" hidden="1">
      <c r="H206" s="31"/>
    </row>
    <row r="207" ht="12.75" hidden="1">
      <c r="H207" s="31"/>
    </row>
    <row r="208" ht="12.75" hidden="1">
      <c r="H208" s="31"/>
    </row>
    <row r="209" spans="1:8" s="16" customFormat="1" ht="12.75">
      <c r="A209" s="60">
        <v>926</v>
      </c>
      <c r="B209" s="60"/>
      <c r="C209" s="60"/>
      <c r="D209" s="60" t="s">
        <v>860</v>
      </c>
      <c r="E209" s="15">
        <f>E210</f>
        <v>0</v>
      </c>
      <c r="F209" s="15">
        <f aca="true" t="shared" si="6" ref="F209:H210">F210</f>
        <v>0</v>
      </c>
      <c r="G209" s="15">
        <f t="shared" si="6"/>
        <v>0</v>
      </c>
      <c r="H209" s="15">
        <f t="shared" si="6"/>
        <v>0</v>
      </c>
    </row>
    <row r="210" spans="1:8" s="16" customFormat="1" ht="12.75">
      <c r="A210" s="61"/>
      <c r="B210" s="61">
        <v>92601</v>
      </c>
      <c r="C210" s="61"/>
      <c r="D210" s="62" t="s">
        <v>861</v>
      </c>
      <c r="E210" s="20">
        <f>E211</f>
        <v>0</v>
      </c>
      <c r="F210" s="20">
        <f t="shared" si="6"/>
        <v>0</v>
      </c>
      <c r="G210" s="20">
        <f t="shared" si="6"/>
        <v>0</v>
      </c>
      <c r="H210" s="20">
        <f t="shared" si="6"/>
        <v>0</v>
      </c>
    </row>
    <row r="211" spans="1:8" ht="12.75">
      <c r="A211" s="63"/>
      <c r="B211" s="63"/>
      <c r="C211" s="63">
        <v>6298</v>
      </c>
      <c r="D211" s="23" t="s">
        <v>862</v>
      </c>
      <c r="E211" s="24">
        <v>0</v>
      </c>
      <c r="F211" s="24"/>
      <c r="G211" s="25"/>
      <c r="H211" s="24">
        <f>E211+F211-G211</f>
        <v>0</v>
      </c>
    </row>
    <row r="212" spans="1:8" s="16" customFormat="1" ht="12.75">
      <c r="A212" s="382" t="s">
        <v>863</v>
      </c>
      <c r="B212" s="382"/>
      <c r="C212" s="382"/>
      <c r="D212" s="382"/>
      <c r="E212" s="15">
        <f>E7+E23+E35+E46+E55+E72+E111+E122+E143+E152+E185+E193+E196+E27+E63+E43+E181+E209</f>
        <v>34261974</v>
      </c>
      <c r="F212" s="15">
        <f>F7+F23+F35+F46+F55+F72+F111+F122+F143+F152+F185+F193+F196+F27+F63+F43+F181+F209</f>
        <v>572650</v>
      </c>
      <c r="G212" s="15">
        <f>G7+G23+G35+G46+G55+G72+G111+G122+G143+G152+G185+G193+G196+G27+G63+G43+G181+G209</f>
        <v>107225</v>
      </c>
      <c r="H212" s="15">
        <f>H7+H23+H35+H46+H55+H72+H111+H122+H143+H152+H185+H193+H196+H27+H63+H43+H181+H209</f>
        <v>34727399</v>
      </c>
    </row>
    <row r="214" spans="4:8" ht="12.75">
      <c r="D214" s="16" t="s">
        <v>864</v>
      </c>
      <c r="E214" s="64">
        <f>E212</f>
        <v>34261974</v>
      </c>
      <c r="F214" s="64">
        <f>F212</f>
        <v>572650</v>
      </c>
      <c r="G214" s="64">
        <f>G215+G216</f>
        <v>107225</v>
      </c>
      <c r="H214" s="64">
        <f>E214+F214-G214</f>
        <v>34727399</v>
      </c>
    </row>
    <row r="215" spans="4:8" ht="12.75">
      <c r="D215" s="16" t="s">
        <v>865</v>
      </c>
      <c r="E215" s="64">
        <v>25998233</v>
      </c>
      <c r="F215" s="64">
        <v>552650</v>
      </c>
      <c r="G215" s="64">
        <f>SUM(G25,G37:G39,G42,G45,G50:G52,G71,G74:G75,G77:G88,G90:G101,G103:G105,G107,G109:G110,G113,G117,G119,G121,G125:G132,G135,G139,G141:G142,G151,G154,G156:G157,G160,G162:G163,G165:G169,G171,G173,G175:G179,G183:G184)+G187+G189+G192+G195+G204+G19+G48+G57</f>
        <v>87225</v>
      </c>
      <c r="H215" s="64">
        <f>E215+F215-G215</f>
        <v>26463658</v>
      </c>
    </row>
    <row r="216" spans="4:8" ht="12.75">
      <c r="D216" s="16" t="s">
        <v>866</v>
      </c>
      <c r="E216" s="64">
        <f>SUM(E9:E13,E31:E34,E40:E41,E53:E54,E68,E133,E137,E146:E147,E158,E199:E200,E67,E211,E69)</f>
        <v>8263741</v>
      </c>
      <c r="F216" s="64">
        <v>20000</v>
      </c>
      <c r="G216" s="64">
        <f>SUM(G9:G13,G31:G34,G40:G41,G53:G54,G68,G133,G137,G146:G147,G158,G199:G200,G67,G211,G69)</f>
        <v>20000</v>
      </c>
      <c r="H216" s="64">
        <f>E216+F216-G216</f>
        <v>8263741</v>
      </c>
    </row>
    <row r="219" spans="6:8" ht="12.75">
      <c r="F219" s="2">
        <f>F212-F214</f>
        <v>0</v>
      </c>
      <c r="G219" s="2">
        <f>G212-G214</f>
        <v>0</v>
      </c>
      <c r="H219" s="2">
        <f>H212-H214</f>
        <v>0</v>
      </c>
    </row>
    <row r="222" spans="6:7" ht="12.75">
      <c r="F222" s="149" t="s">
        <v>358</v>
      </c>
      <c r="G222" s="149"/>
    </row>
    <row r="223" spans="6:7" ht="12.75">
      <c r="F223" s="65"/>
      <c r="G223" s="65"/>
    </row>
    <row r="224" spans="6:7" ht="12.75">
      <c r="F224" s="383" t="s">
        <v>336</v>
      </c>
      <c r="G224" s="384"/>
    </row>
  </sheetData>
  <mergeCells count="11">
    <mergeCell ref="A205:D205"/>
    <mergeCell ref="A212:D212"/>
    <mergeCell ref="F224:G224"/>
    <mergeCell ref="A1:H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513888888888889" right="0.43333333333333335" top="0.9055555555555556" bottom="0.5902777777777778" header="0.31527777777777777" footer="0.3541666666666667"/>
  <pageSetup fitToHeight="49" fitToWidth="1" horizontalDpi="300" verticalDpi="300" orientation="landscape" paperSize="9" scale="98" r:id="rId3"/>
  <headerFooter alignWithMargins="0">
    <oddHeader>&amp;R&amp;9Załącznik nr &amp;A
do Uchwały Rady Gminy Nr  XXVII/248/09
z dnia  13 sierpnia 2009r.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zoomScale="75" zoomScaleNormal="75" workbookViewId="0" topLeftCell="A1">
      <pane ySplit="7" topLeftCell="BM511" activePane="bottomLeft" state="frozen"/>
      <selection pane="topLeft" activeCell="E565" sqref="E565"/>
      <selection pane="bottomLeft" activeCell="I581" sqref="I581"/>
    </sheetView>
  </sheetViews>
  <sheetFormatPr defaultColWidth="9.00390625" defaultRowHeight="12.75"/>
  <cols>
    <col min="1" max="1" width="6.625" style="66" customWidth="1"/>
    <col min="2" max="2" width="8.875" style="66" customWidth="1"/>
    <col min="3" max="3" width="8.875" style="67" customWidth="1"/>
    <col min="4" max="4" width="65.375" style="68" customWidth="1"/>
    <col min="5" max="5" width="13.875" style="68" customWidth="1"/>
    <col min="6" max="6" width="13.125" style="68" customWidth="1"/>
    <col min="7" max="7" width="12.875" style="68" customWidth="1"/>
    <col min="8" max="8" width="13.25390625" style="68" customWidth="1"/>
  </cols>
  <sheetData>
    <row r="1" spans="1:8" ht="18">
      <c r="A1" s="388" t="s">
        <v>867</v>
      </c>
      <c r="B1" s="388"/>
      <c r="C1" s="388"/>
      <c r="D1" s="388"/>
      <c r="E1" s="388"/>
      <c r="F1" s="388"/>
      <c r="G1" s="388"/>
      <c r="H1" s="388"/>
    </row>
    <row r="2" spans="1:6" ht="18">
      <c r="A2" s="70"/>
      <c r="B2" s="70"/>
      <c r="C2" s="71"/>
      <c r="D2" s="70"/>
      <c r="E2" s="70"/>
      <c r="F2" s="70"/>
    </row>
    <row r="3" spans="1:8" ht="12.75">
      <c r="A3" s="72"/>
      <c r="B3" s="72"/>
      <c r="C3" s="73"/>
      <c r="D3" s="72"/>
      <c r="E3" s="72"/>
      <c r="F3" s="72"/>
      <c r="G3" s="74"/>
      <c r="H3" s="75" t="s">
        <v>868</v>
      </c>
    </row>
    <row r="4" spans="1:8" s="76" customFormat="1" ht="18.75" customHeight="1">
      <c r="A4" s="385" t="s">
        <v>869</v>
      </c>
      <c r="B4" s="385" t="s">
        <v>870</v>
      </c>
      <c r="C4" s="389" t="s">
        <v>871</v>
      </c>
      <c r="D4" s="385" t="s">
        <v>872</v>
      </c>
      <c r="E4" s="385" t="s">
        <v>873</v>
      </c>
      <c r="F4" s="385" t="s">
        <v>874</v>
      </c>
      <c r="G4" s="385"/>
      <c r="H4" s="385" t="s">
        <v>875</v>
      </c>
    </row>
    <row r="5" spans="1:8" s="76" customFormat="1" ht="20.25" customHeight="1">
      <c r="A5" s="385"/>
      <c r="B5" s="385"/>
      <c r="C5" s="389"/>
      <c r="D5" s="385"/>
      <c r="E5" s="385"/>
      <c r="F5" s="385" t="s">
        <v>876</v>
      </c>
      <c r="G5" s="385" t="s">
        <v>877</v>
      </c>
      <c r="H5" s="385"/>
    </row>
    <row r="6" spans="1:8" s="76" customFormat="1" ht="12.75">
      <c r="A6" s="385"/>
      <c r="B6" s="385"/>
      <c r="C6" s="389"/>
      <c r="D6" s="385"/>
      <c r="E6" s="385"/>
      <c r="F6" s="385"/>
      <c r="G6" s="385"/>
      <c r="H6" s="385"/>
    </row>
    <row r="7" spans="1:8" s="76" customFormat="1" ht="9" customHeight="1">
      <c r="A7" s="77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9">
        <v>8</v>
      </c>
    </row>
    <row r="8" spans="1:8" s="84" customFormat="1" ht="16.5" customHeight="1">
      <c r="A8" s="80" t="s">
        <v>878</v>
      </c>
      <c r="B8" s="80"/>
      <c r="C8" s="81"/>
      <c r="D8" s="82" t="s">
        <v>879</v>
      </c>
      <c r="E8" s="83">
        <f>E9+E16+E18</f>
        <v>1198154</v>
      </c>
      <c r="F8" s="83">
        <f>F9+F16+F18</f>
        <v>0</v>
      </c>
      <c r="G8" s="83">
        <f>G9+G16+G18</f>
        <v>0</v>
      </c>
      <c r="H8" s="83">
        <f>H9+H16+H18</f>
        <v>1198154</v>
      </c>
    </row>
    <row r="9" spans="1:8" s="84" customFormat="1" ht="16.5" customHeight="1">
      <c r="A9" s="85"/>
      <c r="B9" s="85" t="s">
        <v>880</v>
      </c>
      <c r="C9" s="85"/>
      <c r="D9" s="86" t="s">
        <v>881</v>
      </c>
      <c r="E9" s="87">
        <f>E12+E13+E15+E14</f>
        <v>639000</v>
      </c>
      <c r="F9" s="87">
        <f>F12+F13+F15+F14</f>
        <v>0</v>
      </c>
      <c r="G9" s="87">
        <f>G12+G13+G15+G14</f>
        <v>0</v>
      </c>
      <c r="H9" s="87">
        <f>H12+H13+H15+H14</f>
        <v>639000</v>
      </c>
    </row>
    <row r="10" spans="1:8" s="76" customFormat="1" ht="12.75" customHeight="1" hidden="1">
      <c r="A10" s="85"/>
      <c r="B10" s="85"/>
      <c r="C10" s="88"/>
      <c r="D10" s="89"/>
      <c r="E10" s="90"/>
      <c r="F10" s="87"/>
      <c r="G10" s="91"/>
      <c r="H10" s="91"/>
    </row>
    <row r="11" spans="1:8" s="76" customFormat="1" ht="12.75" customHeight="1" hidden="1">
      <c r="A11" s="85"/>
      <c r="B11" s="85"/>
      <c r="C11" s="88"/>
      <c r="D11" s="89"/>
      <c r="E11" s="90"/>
      <c r="F11" s="87"/>
      <c r="G11" s="91"/>
      <c r="H11" s="91"/>
    </row>
    <row r="12" spans="1:8" s="76" customFormat="1" ht="16.5" customHeight="1">
      <c r="A12" s="85"/>
      <c r="B12" s="92"/>
      <c r="C12" s="92">
        <v>6050</v>
      </c>
      <c r="D12" s="93" t="s">
        <v>882</v>
      </c>
      <c r="E12" s="94">
        <v>415000</v>
      </c>
      <c r="F12" s="87"/>
      <c r="G12" s="95"/>
      <c r="H12" s="95">
        <f>E12+F12-G12</f>
        <v>415000</v>
      </c>
    </row>
    <row r="13" spans="1:8" s="76" customFormat="1" ht="12.75" customHeight="1" hidden="1">
      <c r="A13" s="85"/>
      <c r="B13" s="92"/>
      <c r="C13" s="92"/>
      <c r="D13" s="93"/>
      <c r="E13" s="94"/>
      <c r="F13" s="87"/>
      <c r="G13" s="95"/>
      <c r="H13" s="95"/>
    </row>
    <row r="14" spans="1:8" s="76" customFormat="1" ht="16.5" customHeight="1">
      <c r="A14" s="85"/>
      <c r="B14" s="92"/>
      <c r="C14" s="92">
        <v>6058</v>
      </c>
      <c r="D14" s="93" t="s">
        <v>883</v>
      </c>
      <c r="E14" s="94">
        <v>141000</v>
      </c>
      <c r="F14" s="87"/>
      <c r="G14" s="95"/>
      <c r="H14" s="95">
        <f>E14+F14-G14</f>
        <v>141000</v>
      </c>
    </row>
    <row r="15" spans="1:8" s="76" customFormat="1" ht="16.5" customHeight="1">
      <c r="A15" s="92"/>
      <c r="B15" s="92"/>
      <c r="C15" s="92">
        <v>6059</v>
      </c>
      <c r="D15" s="93" t="s">
        <v>884</v>
      </c>
      <c r="E15" s="94">
        <v>83000</v>
      </c>
      <c r="F15" s="87"/>
      <c r="G15" s="95"/>
      <c r="H15" s="95">
        <f>E15+F15-G15</f>
        <v>83000</v>
      </c>
    </row>
    <row r="16" spans="1:8" s="84" customFormat="1" ht="16.5" customHeight="1">
      <c r="A16" s="85"/>
      <c r="B16" s="85" t="s">
        <v>885</v>
      </c>
      <c r="C16" s="85"/>
      <c r="D16" s="86" t="s">
        <v>886</v>
      </c>
      <c r="E16" s="87">
        <f>E17</f>
        <v>23200</v>
      </c>
      <c r="F16" s="87">
        <f>F17</f>
        <v>0</v>
      </c>
      <c r="G16" s="87">
        <f>G17</f>
        <v>0</v>
      </c>
      <c r="H16" s="87">
        <f>H17</f>
        <v>23200</v>
      </c>
    </row>
    <row r="17" spans="1:8" s="76" customFormat="1" ht="22.5" customHeight="1">
      <c r="A17" s="85"/>
      <c r="B17" s="92"/>
      <c r="C17" s="92">
        <v>2850</v>
      </c>
      <c r="D17" s="96" t="s">
        <v>893</v>
      </c>
      <c r="E17" s="94">
        <v>23200</v>
      </c>
      <c r="F17" s="87"/>
      <c r="G17" s="91"/>
      <c r="H17" s="95">
        <f>E17+F17-G17</f>
        <v>23200</v>
      </c>
    </row>
    <row r="18" spans="1:8" s="84" customFormat="1" ht="16.5" customHeight="1">
      <c r="A18" s="85"/>
      <c r="B18" s="85" t="s">
        <v>894</v>
      </c>
      <c r="C18" s="85"/>
      <c r="D18" s="86" t="s">
        <v>895</v>
      </c>
      <c r="E18" s="87">
        <f>SUM(E19:E30)</f>
        <v>535954</v>
      </c>
      <c r="F18" s="87">
        <f>SUM(F19:F30)</f>
        <v>0</v>
      </c>
      <c r="G18" s="87">
        <f>SUM(G19:G30)</f>
        <v>0</v>
      </c>
      <c r="H18" s="87">
        <f>SUM(H19:H30)</f>
        <v>535954</v>
      </c>
    </row>
    <row r="19" spans="1:8" s="76" customFormat="1" ht="29.25" customHeight="1">
      <c r="A19" s="85"/>
      <c r="B19" s="85"/>
      <c r="C19" s="88">
        <v>2710</v>
      </c>
      <c r="D19" s="97" t="s">
        <v>896</v>
      </c>
      <c r="E19" s="90">
        <v>1500</v>
      </c>
      <c r="F19" s="98"/>
      <c r="G19" s="98"/>
      <c r="H19" s="99">
        <f aca="true" t="shared" si="0" ref="H19:H30">E19+F19-G19</f>
        <v>1500</v>
      </c>
    </row>
    <row r="20" spans="1:8" s="103" customFormat="1" ht="16.5" customHeight="1">
      <c r="A20" s="85"/>
      <c r="B20" s="85"/>
      <c r="C20" s="88">
        <v>3030</v>
      </c>
      <c r="D20" s="97" t="s">
        <v>897</v>
      </c>
      <c r="E20" s="90">
        <v>4000</v>
      </c>
      <c r="F20" s="100"/>
      <c r="G20" s="101"/>
      <c r="H20" s="105">
        <f t="shared" si="0"/>
        <v>4000</v>
      </c>
    </row>
    <row r="21" spans="1:8" ht="16.5" customHeight="1">
      <c r="A21" s="85"/>
      <c r="B21" s="85"/>
      <c r="C21" s="88">
        <v>4010</v>
      </c>
      <c r="D21" s="97" t="s">
        <v>898</v>
      </c>
      <c r="E21" s="90">
        <v>2790</v>
      </c>
      <c r="F21" s="102"/>
      <c r="G21" s="104"/>
      <c r="H21" s="24">
        <f t="shared" si="0"/>
        <v>2790</v>
      </c>
    </row>
    <row r="22" spans="1:8" ht="16.5" customHeight="1">
      <c r="A22" s="85"/>
      <c r="B22" s="85"/>
      <c r="C22" s="88">
        <v>4110</v>
      </c>
      <c r="D22" s="97" t="s">
        <v>899</v>
      </c>
      <c r="E22" s="90">
        <v>421</v>
      </c>
      <c r="F22" s="102"/>
      <c r="G22" s="104"/>
      <c r="H22" s="24">
        <f t="shared" si="0"/>
        <v>421</v>
      </c>
    </row>
    <row r="23" spans="1:8" ht="16.5" customHeight="1">
      <c r="A23" s="85"/>
      <c r="B23" s="85"/>
      <c r="C23" s="88">
        <v>4120</v>
      </c>
      <c r="D23" s="97" t="s">
        <v>900</v>
      </c>
      <c r="E23" s="90">
        <v>69</v>
      </c>
      <c r="F23" s="102"/>
      <c r="G23" s="104"/>
      <c r="H23" s="24">
        <f t="shared" si="0"/>
        <v>69</v>
      </c>
    </row>
    <row r="24" spans="1:8" ht="16.5" customHeight="1">
      <c r="A24" s="85"/>
      <c r="B24" s="85"/>
      <c r="C24" s="88">
        <v>4170</v>
      </c>
      <c r="D24" s="97" t="s">
        <v>901</v>
      </c>
      <c r="E24" s="90">
        <v>2000</v>
      </c>
      <c r="F24" s="105"/>
      <c r="G24" s="24"/>
      <c r="H24" s="24">
        <f t="shared" si="0"/>
        <v>2000</v>
      </c>
    </row>
    <row r="25" spans="1:8" ht="16.5" customHeight="1">
      <c r="A25" s="85"/>
      <c r="B25" s="85"/>
      <c r="C25" s="92">
        <v>4210</v>
      </c>
      <c r="D25" s="93" t="s">
        <v>902</v>
      </c>
      <c r="E25" s="94">
        <v>15246</v>
      </c>
      <c r="F25" s="105"/>
      <c r="G25" s="24"/>
      <c r="H25" s="24">
        <f t="shared" si="0"/>
        <v>15246</v>
      </c>
    </row>
    <row r="26" spans="1:8" ht="16.5" customHeight="1">
      <c r="A26" s="85"/>
      <c r="B26" s="85"/>
      <c r="C26" s="92">
        <v>4300</v>
      </c>
      <c r="D26" s="93" t="s">
        <v>903</v>
      </c>
      <c r="E26" s="94">
        <v>23999</v>
      </c>
      <c r="F26" s="105"/>
      <c r="G26" s="24"/>
      <c r="H26" s="24">
        <f t="shared" si="0"/>
        <v>23999</v>
      </c>
    </row>
    <row r="27" spans="1:8" ht="16.5" customHeight="1">
      <c r="A27" s="85"/>
      <c r="B27" s="85"/>
      <c r="C27" s="92">
        <v>4410</v>
      </c>
      <c r="D27" s="93" t="s">
        <v>904</v>
      </c>
      <c r="E27" s="94">
        <v>300</v>
      </c>
      <c r="F27" s="333"/>
      <c r="G27" s="24"/>
      <c r="H27" s="24">
        <f t="shared" si="0"/>
        <v>300</v>
      </c>
    </row>
    <row r="28" spans="1:8" ht="16.5" customHeight="1">
      <c r="A28" s="85"/>
      <c r="B28" s="92"/>
      <c r="C28" s="92">
        <v>4430</v>
      </c>
      <c r="D28" s="93" t="s">
        <v>905</v>
      </c>
      <c r="E28" s="94">
        <v>484954</v>
      </c>
      <c r="F28" s="105"/>
      <c r="G28" s="24"/>
      <c r="H28" s="24">
        <f t="shared" si="0"/>
        <v>484954</v>
      </c>
    </row>
    <row r="29" spans="1:8" ht="27.75" customHeight="1">
      <c r="A29" s="85"/>
      <c r="B29" s="92"/>
      <c r="C29" s="92">
        <v>4740</v>
      </c>
      <c r="D29" s="93" t="s">
        <v>906</v>
      </c>
      <c r="E29" s="94">
        <v>675</v>
      </c>
      <c r="F29" s="102"/>
      <c r="G29" s="24"/>
      <c r="H29" s="24">
        <f t="shared" si="0"/>
        <v>675</v>
      </c>
    </row>
    <row r="30" spans="1:8" ht="16.5" customHeight="1">
      <c r="A30" s="85"/>
      <c r="B30" s="92"/>
      <c r="C30" s="92">
        <v>4750</v>
      </c>
      <c r="D30" s="93" t="s">
        <v>907</v>
      </c>
      <c r="E30" s="94">
        <v>0</v>
      </c>
      <c r="F30" s="102"/>
      <c r="G30" s="24"/>
      <c r="H30" s="24">
        <f t="shared" si="0"/>
        <v>0</v>
      </c>
    </row>
    <row r="31" spans="1:8" s="16" customFormat="1" ht="16.5" customHeight="1">
      <c r="A31" s="106" t="s">
        <v>908</v>
      </c>
      <c r="B31" s="106"/>
      <c r="C31" s="106"/>
      <c r="D31" s="107" t="s">
        <v>909</v>
      </c>
      <c r="E31" s="108">
        <f>E32</f>
        <v>5900</v>
      </c>
      <c r="F31" s="108">
        <f>F32</f>
        <v>0</v>
      </c>
      <c r="G31" s="108">
        <f>G32</f>
        <v>0</v>
      </c>
      <c r="H31" s="108">
        <f>H32</f>
        <v>5900</v>
      </c>
    </row>
    <row r="32" spans="1:8" s="16" customFormat="1" ht="16.5" customHeight="1">
      <c r="A32" s="109"/>
      <c r="B32" s="109" t="s">
        <v>910</v>
      </c>
      <c r="C32" s="109"/>
      <c r="D32" s="110" t="s">
        <v>911</v>
      </c>
      <c r="E32" s="111">
        <f>SUM(E33:E35)</f>
        <v>5900</v>
      </c>
      <c r="F32" s="111">
        <f>SUM(F33:F35)</f>
        <v>0</v>
      </c>
      <c r="G32" s="111">
        <f>SUM(G33:G35)</f>
        <v>0</v>
      </c>
      <c r="H32" s="111">
        <f>SUM(H33:H35)</f>
        <v>5900</v>
      </c>
    </row>
    <row r="33" spans="1:8" ht="16.5" customHeight="1">
      <c r="A33" s="85"/>
      <c r="B33" s="92"/>
      <c r="C33" s="92">
        <v>4210</v>
      </c>
      <c r="D33" s="93" t="s">
        <v>912</v>
      </c>
      <c r="E33" s="94">
        <v>5000</v>
      </c>
      <c r="F33" s="24"/>
      <c r="G33" s="24"/>
      <c r="H33" s="24">
        <f>E33+F33-G33</f>
        <v>5000</v>
      </c>
    </row>
    <row r="34" spans="1:8" ht="16.5" customHeight="1">
      <c r="A34" s="85"/>
      <c r="B34" s="92"/>
      <c r="C34" s="92">
        <v>4300</v>
      </c>
      <c r="D34" s="93" t="s">
        <v>913</v>
      </c>
      <c r="E34" s="94">
        <v>300</v>
      </c>
      <c r="F34" s="24"/>
      <c r="G34" s="24"/>
      <c r="H34" s="24">
        <f>E34+F34-G34</f>
        <v>300</v>
      </c>
    </row>
    <row r="35" spans="1:8" ht="16.5" customHeight="1">
      <c r="A35" s="85"/>
      <c r="B35" s="92"/>
      <c r="C35" s="92">
        <v>4500</v>
      </c>
      <c r="D35" s="93" t="s">
        <v>914</v>
      </c>
      <c r="E35" s="94">
        <v>600</v>
      </c>
      <c r="F35" s="24"/>
      <c r="G35" s="24"/>
      <c r="H35" s="24">
        <f>E35+F35-G35</f>
        <v>600</v>
      </c>
    </row>
    <row r="36" spans="1:8" s="16" customFormat="1" ht="16.5" customHeight="1">
      <c r="A36" s="106" t="s">
        <v>915</v>
      </c>
      <c r="B36" s="106"/>
      <c r="C36" s="106"/>
      <c r="D36" s="107" t="s">
        <v>916</v>
      </c>
      <c r="E36" s="108">
        <f>E37</f>
        <v>10028109</v>
      </c>
      <c r="F36" s="108">
        <f>F37</f>
        <v>15000</v>
      </c>
      <c r="G36" s="108">
        <f>G37</f>
        <v>419032</v>
      </c>
      <c r="H36" s="108">
        <f>H37</f>
        <v>9624077</v>
      </c>
    </row>
    <row r="37" spans="1:8" s="16" customFormat="1" ht="16.5" customHeight="1">
      <c r="A37" s="109"/>
      <c r="B37" s="109" t="s">
        <v>917</v>
      </c>
      <c r="C37" s="109"/>
      <c r="D37" s="110" t="s">
        <v>918</v>
      </c>
      <c r="E37" s="111">
        <f>SUM(E38:E45)</f>
        <v>10028109</v>
      </c>
      <c r="F37" s="111">
        <f>SUM(F38:F45)</f>
        <v>15000</v>
      </c>
      <c r="G37" s="111">
        <f>SUM(G38:G45)</f>
        <v>419032</v>
      </c>
      <c r="H37" s="111">
        <f>SUM(H38:H45)</f>
        <v>9624077</v>
      </c>
    </row>
    <row r="38" spans="1:8" ht="16.5" customHeight="1">
      <c r="A38" s="85"/>
      <c r="B38" s="92"/>
      <c r="C38" s="92">
        <v>4210</v>
      </c>
      <c r="D38" s="93" t="s">
        <v>919</v>
      </c>
      <c r="E38" s="94">
        <v>27303</v>
      </c>
      <c r="F38" s="90"/>
      <c r="G38" s="87"/>
      <c r="H38" s="87">
        <f aca="true" t="shared" si="1" ref="H38:H45">E38+F38-G38</f>
        <v>27303</v>
      </c>
    </row>
    <row r="39" spans="1:8" ht="16.5" customHeight="1">
      <c r="A39" s="85"/>
      <c r="B39" s="92"/>
      <c r="C39" s="92">
        <v>4270</v>
      </c>
      <c r="D39" s="93" t="s">
        <v>920</v>
      </c>
      <c r="E39" s="94">
        <v>459800</v>
      </c>
      <c r="F39" s="90"/>
      <c r="G39" s="24"/>
      <c r="H39" s="24">
        <f t="shared" si="1"/>
        <v>459800</v>
      </c>
    </row>
    <row r="40" spans="1:8" ht="16.5" customHeight="1">
      <c r="A40" s="85"/>
      <c r="B40" s="92"/>
      <c r="C40" s="92">
        <v>4300</v>
      </c>
      <c r="D40" s="93" t="s">
        <v>921</v>
      </c>
      <c r="E40" s="94">
        <v>189825</v>
      </c>
      <c r="F40" s="90"/>
      <c r="G40" s="24"/>
      <c r="H40" s="24">
        <f t="shared" si="1"/>
        <v>189825</v>
      </c>
    </row>
    <row r="41" spans="1:8" ht="16.5" customHeight="1">
      <c r="A41" s="85"/>
      <c r="B41" s="92"/>
      <c r="C41" s="92">
        <v>4430</v>
      </c>
      <c r="D41" s="93" t="s">
        <v>922</v>
      </c>
      <c r="E41" s="94">
        <v>5000</v>
      </c>
      <c r="F41" s="90"/>
      <c r="G41" s="24"/>
      <c r="H41" s="24">
        <f t="shared" si="1"/>
        <v>5000</v>
      </c>
    </row>
    <row r="42" spans="1:8" ht="16.5" customHeight="1">
      <c r="A42" s="85"/>
      <c r="B42" s="92"/>
      <c r="C42" s="92">
        <v>6050</v>
      </c>
      <c r="D42" s="93" t="s">
        <v>923</v>
      </c>
      <c r="E42" s="94">
        <v>8542631</v>
      </c>
      <c r="F42" s="90">
        <v>15000</v>
      </c>
      <c r="G42" s="24">
        <f>25000+394032</f>
        <v>419032</v>
      </c>
      <c r="H42" s="24">
        <f t="shared" si="1"/>
        <v>8138599</v>
      </c>
    </row>
    <row r="43" spans="1:8" ht="16.5" customHeight="1">
      <c r="A43" s="85"/>
      <c r="B43" s="92"/>
      <c r="C43" s="92">
        <v>6058</v>
      </c>
      <c r="D43" s="93" t="s">
        <v>924</v>
      </c>
      <c r="E43" s="90">
        <v>500000</v>
      </c>
      <c r="F43" s="90"/>
      <c r="G43" s="113"/>
      <c r="H43" s="113">
        <f t="shared" si="1"/>
        <v>500000</v>
      </c>
    </row>
    <row r="44" spans="1:8" ht="16.5" customHeight="1">
      <c r="A44" s="85"/>
      <c r="B44" s="92"/>
      <c r="C44" s="92">
        <v>6059</v>
      </c>
      <c r="D44" s="93" t="s">
        <v>925</v>
      </c>
      <c r="E44" s="90">
        <v>303550</v>
      </c>
      <c r="F44" s="90"/>
      <c r="G44" s="113"/>
      <c r="H44" s="113">
        <f t="shared" si="1"/>
        <v>303550</v>
      </c>
    </row>
    <row r="45" spans="1:8" ht="16.5" customHeight="1">
      <c r="A45" s="85"/>
      <c r="B45" s="92"/>
      <c r="C45" s="92">
        <v>6060</v>
      </c>
      <c r="D45" s="93" t="s">
        <v>926</v>
      </c>
      <c r="E45" s="90">
        <f>F45+G45</f>
        <v>0</v>
      </c>
      <c r="F45" s="90"/>
      <c r="G45" s="113"/>
      <c r="H45" s="113">
        <f t="shared" si="1"/>
        <v>0</v>
      </c>
    </row>
    <row r="46" spans="1:8" s="16" customFormat="1" ht="16.5" customHeight="1">
      <c r="A46" s="106" t="s">
        <v>927</v>
      </c>
      <c r="B46" s="106"/>
      <c r="C46" s="106"/>
      <c r="D46" s="107" t="s">
        <v>928</v>
      </c>
      <c r="E46" s="108">
        <f>E47</f>
        <v>285554</v>
      </c>
      <c r="F46" s="108">
        <f>F47+F60</f>
        <v>10000</v>
      </c>
      <c r="G46" s="108">
        <f>G47</f>
        <v>10000</v>
      </c>
      <c r="H46" s="108">
        <f>H47+H60</f>
        <v>285554</v>
      </c>
    </row>
    <row r="47" spans="1:8" s="16" customFormat="1" ht="16.5" customHeight="1">
      <c r="A47" s="109"/>
      <c r="B47" s="109" t="s">
        <v>929</v>
      </c>
      <c r="C47" s="109"/>
      <c r="D47" s="110" t="s">
        <v>930</v>
      </c>
      <c r="E47" s="111">
        <f>SUM(E48:E59)</f>
        <v>285554</v>
      </c>
      <c r="F47" s="111">
        <f>SUM(F48:F59)</f>
        <v>0</v>
      </c>
      <c r="G47" s="111">
        <f>SUM(G48:G59)</f>
        <v>10000</v>
      </c>
      <c r="H47" s="111">
        <f>SUM(H48:H59)</f>
        <v>275554</v>
      </c>
    </row>
    <row r="48" spans="1:8" ht="16.5" customHeight="1">
      <c r="A48" s="85"/>
      <c r="B48" s="92"/>
      <c r="C48" s="92">
        <v>4170</v>
      </c>
      <c r="D48" s="93" t="s">
        <v>931</v>
      </c>
      <c r="E48" s="94">
        <v>6200</v>
      </c>
      <c r="F48" s="24"/>
      <c r="G48" s="24"/>
      <c r="H48" s="24">
        <f aca="true" t="shared" si="2" ref="H48:H56">E48+F48-G48</f>
        <v>6200</v>
      </c>
    </row>
    <row r="49" spans="1:8" ht="16.5" customHeight="1">
      <c r="A49" s="85"/>
      <c r="B49" s="92"/>
      <c r="C49" s="92">
        <v>4210</v>
      </c>
      <c r="D49" s="93" t="s">
        <v>932</v>
      </c>
      <c r="E49" s="94">
        <v>81092</v>
      </c>
      <c r="F49" s="24"/>
      <c r="G49" s="24"/>
      <c r="H49" s="24">
        <f t="shared" si="2"/>
        <v>81092</v>
      </c>
    </row>
    <row r="50" spans="1:8" ht="16.5" customHeight="1">
      <c r="A50" s="85"/>
      <c r="B50" s="92"/>
      <c r="C50" s="92">
        <v>4260</v>
      </c>
      <c r="D50" s="93" t="s">
        <v>933</v>
      </c>
      <c r="E50" s="94">
        <v>6100</v>
      </c>
      <c r="F50" s="24"/>
      <c r="G50" s="24"/>
      <c r="H50" s="24">
        <f t="shared" si="2"/>
        <v>6100</v>
      </c>
    </row>
    <row r="51" spans="1:8" ht="16.5" customHeight="1">
      <c r="A51" s="85"/>
      <c r="B51" s="92"/>
      <c r="C51" s="92">
        <v>4270</v>
      </c>
      <c r="D51" s="93" t="s">
        <v>934</v>
      </c>
      <c r="E51" s="94">
        <v>19124</v>
      </c>
      <c r="F51" s="24"/>
      <c r="G51" s="24"/>
      <c r="H51" s="24">
        <f t="shared" si="2"/>
        <v>19124</v>
      </c>
    </row>
    <row r="52" spans="1:8" ht="16.5" customHeight="1">
      <c r="A52" s="85"/>
      <c r="B52" s="92"/>
      <c r="C52" s="92">
        <v>4300</v>
      </c>
      <c r="D52" s="93" t="s">
        <v>935</v>
      </c>
      <c r="E52" s="94">
        <v>27510</v>
      </c>
      <c r="F52" s="24"/>
      <c r="G52" s="24"/>
      <c r="H52" s="24">
        <f t="shared" si="2"/>
        <v>27510</v>
      </c>
    </row>
    <row r="53" spans="1:8" ht="16.5" customHeight="1">
      <c r="A53" s="85"/>
      <c r="B53" s="92"/>
      <c r="C53" s="92">
        <v>4430</v>
      </c>
      <c r="D53" s="93" t="s">
        <v>936</v>
      </c>
      <c r="E53" s="94">
        <v>10433</v>
      </c>
      <c r="F53" s="24"/>
      <c r="G53" s="24"/>
      <c r="H53" s="24">
        <f t="shared" si="2"/>
        <v>10433</v>
      </c>
    </row>
    <row r="54" spans="1:8" ht="16.5" customHeight="1">
      <c r="A54" s="85"/>
      <c r="B54" s="92"/>
      <c r="C54" s="92">
        <v>4520</v>
      </c>
      <c r="D54" s="93" t="s">
        <v>937</v>
      </c>
      <c r="E54" s="94">
        <v>2632</v>
      </c>
      <c r="F54" s="24"/>
      <c r="G54" s="24"/>
      <c r="H54" s="24">
        <f t="shared" si="2"/>
        <v>2632</v>
      </c>
    </row>
    <row r="55" spans="1:8" ht="16.5" customHeight="1">
      <c r="A55" s="85"/>
      <c r="B55" s="92"/>
      <c r="C55" s="92">
        <v>4530</v>
      </c>
      <c r="D55" s="93" t="s">
        <v>938</v>
      </c>
      <c r="E55" s="94">
        <v>74967</v>
      </c>
      <c r="F55" s="24"/>
      <c r="G55" s="24">
        <v>10000</v>
      </c>
      <c r="H55" s="24">
        <f t="shared" si="2"/>
        <v>64967</v>
      </c>
    </row>
    <row r="56" spans="1:8" ht="16.5" customHeight="1">
      <c r="A56" s="85"/>
      <c r="B56" s="92"/>
      <c r="C56" s="92">
        <v>4590</v>
      </c>
      <c r="D56" s="93" t="s">
        <v>939</v>
      </c>
      <c r="E56" s="94">
        <v>2496</v>
      </c>
      <c r="F56" s="24"/>
      <c r="G56" s="24"/>
      <c r="H56" s="24">
        <f t="shared" si="2"/>
        <v>2496</v>
      </c>
    </row>
    <row r="57" spans="1:8" ht="12.75" customHeight="1" hidden="1">
      <c r="A57" s="85"/>
      <c r="B57" s="92"/>
      <c r="C57" s="112"/>
      <c r="D57" s="93"/>
      <c r="E57" s="94"/>
      <c r="F57" s="24"/>
      <c r="G57" s="24"/>
      <c r="H57" s="24"/>
    </row>
    <row r="58" spans="1:8" ht="16.5" customHeight="1">
      <c r="A58" s="85"/>
      <c r="B58" s="92"/>
      <c r="C58" s="92">
        <v>6050</v>
      </c>
      <c r="D58" s="93" t="s">
        <v>940</v>
      </c>
      <c r="E58" s="94">
        <v>50000</v>
      </c>
      <c r="F58" s="24"/>
      <c r="G58" s="24"/>
      <c r="H58" s="24">
        <f>E58+F58-G58</f>
        <v>50000</v>
      </c>
    </row>
    <row r="59" spans="1:8" ht="16.5" customHeight="1">
      <c r="A59" s="85"/>
      <c r="B59" s="92"/>
      <c r="C59" s="92">
        <v>6060</v>
      </c>
      <c r="D59" s="93" t="s">
        <v>941</v>
      </c>
      <c r="E59" s="94">
        <v>5000</v>
      </c>
      <c r="F59" s="24"/>
      <c r="G59" s="24"/>
      <c r="H59" s="24">
        <f>E59+F59-G59</f>
        <v>5000</v>
      </c>
    </row>
    <row r="60" spans="1:8" ht="16.5" customHeight="1">
      <c r="A60" s="85"/>
      <c r="B60" s="92" t="s">
        <v>1068</v>
      </c>
      <c r="C60" s="92"/>
      <c r="D60" s="357" t="s">
        <v>1176</v>
      </c>
      <c r="E60" s="94">
        <f>E61</f>
        <v>0</v>
      </c>
      <c r="F60" s="24">
        <f>F61</f>
        <v>10000</v>
      </c>
      <c r="G60" s="24"/>
      <c r="H60" s="24">
        <f>H61</f>
        <v>10000</v>
      </c>
    </row>
    <row r="61" spans="1:8" ht="22.5" customHeight="1">
      <c r="A61" s="85"/>
      <c r="B61" s="92"/>
      <c r="C61" s="92" t="s">
        <v>1069</v>
      </c>
      <c r="D61" s="356" t="s">
        <v>1070</v>
      </c>
      <c r="E61" s="94"/>
      <c r="F61" s="24">
        <v>10000</v>
      </c>
      <c r="G61" s="24"/>
      <c r="H61" s="24">
        <f>E61+F61-G61</f>
        <v>10000</v>
      </c>
    </row>
    <row r="62" spans="1:8" s="16" customFormat="1" ht="16.5" customHeight="1">
      <c r="A62" s="106" t="s">
        <v>942</v>
      </c>
      <c r="B62" s="106"/>
      <c r="C62" s="106"/>
      <c r="D62" s="14" t="s">
        <v>955</v>
      </c>
      <c r="E62" s="108">
        <f>E63</f>
        <v>0</v>
      </c>
      <c r="F62" s="108">
        <f>F63</f>
        <v>0</v>
      </c>
      <c r="G62" s="108">
        <f>G63</f>
        <v>0</v>
      </c>
      <c r="H62" s="108">
        <f>H63</f>
        <v>0</v>
      </c>
    </row>
    <row r="63" spans="1:8" s="16" customFormat="1" ht="16.5" customHeight="1">
      <c r="A63" s="109"/>
      <c r="B63" s="17" t="s">
        <v>956</v>
      </c>
      <c r="C63" s="17"/>
      <c r="D63" s="19" t="s">
        <v>957</v>
      </c>
      <c r="E63" s="20">
        <f>E64+E66</f>
        <v>0</v>
      </c>
      <c r="F63" s="20">
        <f>F64+F66</f>
        <v>0</v>
      </c>
      <c r="G63" s="20">
        <f>G64+G66</f>
        <v>0</v>
      </c>
      <c r="H63" s="20">
        <f>H64+H66</f>
        <v>0</v>
      </c>
    </row>
    <row r="64" spans="1:8" ht="16.5" customHeight="1">
      <c r="A64" s="85"/>
      <c r="B64" s="21"/>
      <c r="C64" s="92" t="s">
        <v>958</v>
      </c>
      <c r="D64" s="93" t="s">
        <v>959</v>
      </c>
      <c r="E64" s="24">
        <f>F64+G64</f>
        <v>0</v>
      </c>
      <c r="F64" s="24"/>
      <c r="G64" s="24"/>
      <c r="H64" s="24">
        <f>E64+F64-G64</f>
        <v>0</v>
      </c>
    </row>
    <row r="65" spans="1:8" ht="12.75" customHeight="1" hidden="1">
      <c r="A65" s="85"/>
      <c r="B65" s="92"/>
      <c r="C65" s="92"/>
      <c r="D65" s="93"/>
      <c r="E65" s="94"/>
      <c r="F65" s="24"/>
      <c r="G65" s="24"/>
      <c r="H65" s="24"/>
    </row>
    <row r="66" spans="1:8" ht="16.5" customHeight="1">
      <c r="A66" s="85"/>
      <c r="B66" s="92"/>
      <c r="C66" s="92">
        <v>4300</v>
      </c>
      <c r="D66" s="93" t="s">
        <v>960</v>
      </c>
      <c r="E66" s="94">
        <f>F66+G66</f>
        <v>0</v>
      </c>
      <c r="F66" s="24"/>
      <c r="G66" s="24"/>
      <c r="H66" s="24">
        <f>E66+F66-G66</f>
        <v>0</v>
      </c>
    </row>
    <row r="67" spans="1:8" s="16" customFormat="1" ht="16.5" customHeight="1">
      <c r="A67" s="106" t="s">
        <v>961</v>
      </c>
      <c r="B67" s="106"/>
      <c r="C67" s="106"/>
      <c r="D67" s="107" t="s">
        <v>962</v>
      </c>
      <c r="E67" s="108">
        <f>E68+E75+E81+E112</f>
        <v>4365440</v>
      </c>
      <c r="F67" s="108">
        <f>F68+F75+F81+F112</f>
        <v>0</v>
      </c>
      <c r="G67" s="108">
        <f>G68+G75+G81+G112</f>
        <v>0</v>
      </c>
      <c r="H67" s="108">
        <f>H68+H75+H81+H112</f>
        <v>4365440</v>
      </c>
    </row>
    <row r="68" spans="1:8" s="16" customFormat="1" ht="16.5" customHeight="1">
      <c r="A68" s="109"/>
      <c r="B68" s="109" t="s">
        <v>963</v>
      </c>
      <c r="C68" s="109"/>
      <c r="D68" s="110" t="s">
        <v>964</v>
      </c>
      <c r="E68" s="111">
        <f>E69+E71+E72+E70+E73</f>
        <v>90000</v>
      </c>
      <c r="F68" s="111">
        <f>F69+F71+F72+F70+F73</f>
        <v>0</v>
      </c>
      <c r="G68" s="111">
        <f>G69+G71+G72+G70</f>
        <v>0</v>
      </c>
      <c r="H68" s="111">
        <f>H69+H71+H72+H70+H73</f>
        <v>90000</v>
      </c>
    </row>
    <row r="69" spans="1:8" ht="16.5" customHeight="1">
      <c r="A69" s="85"/>
      <c r="B69" s="92"/>
      <c r="C69" s="92">
        <v>4010</v>
      </c>
      <c r="D69" s="93" t="s">
        <v>965</v>
      </c>
      <c r="E69" s="94">
        <v>65589</v>
      </c>
      <c r="F69" s="90"/>
      <c r="G69" s="24"/>
      <c r="H69" s="24">
        <f aca="true" t="shared" si="3" ref="H69:H74">E69+F69-G69</f>
        <v>65589</v>
      </c>
    </row>
    <row r="70" spans="1:8" ht="16.5" customHeight="1">
      <c r="A70" s="85"/>
      <c r="B70" s="92"/>
      <c r="C70" s="92">
        <v>4040</v>
      </c>
      <c r="D70" s="93" t="s">
        <v>966</v>
      </c>
      <c r="E70" s="94">
        <v>5870</v>
      </c>
      <c r="F70" s="90"/>
      <c r="G70" s="24"/>
      <c r="H70" s="24">
        <f t="shared" si="3"/>
        <v>5870</v>
      </c>
    </row>
    <row r="71" spans="1:8" ht="16.5" customHeight="1">
      <c r="A71" s="85"/>
      <c r="B71" s="92"/>
      <c r="C71" s="92">
        <v>4110</v>
      </c>
      <c r="D71" s="93" t="s">
        <v>967</v>
      </c>
      <c r="E71" s="94">
        <v>10790</v>
      </c>
      <c r="F71" s="90"/>
      <c r="G71" s="24"/>
      <c r="H71" s="24">
        <f t="shared" si="3"/>
        <v>10790</v>
      </c>
    </row>
    <row r="72" spans="1:8" ht="16.5" customHeight="1">
      <c r="A72" s="85"/>
      <c r="B72" s="92"/>
      <c r="C72" s="92">
        <v>4120</v>
      </c>
      <c r="D72" s="93" t="s">
        <v>968</v>
      </c>
      <c r="E72" s="94">
        <v>1751</v>
      </c>
      <c r="F72" s="90"/>
      <c r="G72" s="24"/>
      <c r="H72" s="24">
        <f t="shared" si="3"/>
        <v>1751</v>
      </c>
    </row>
    <row r="73" spans="1:8" ht="12.75" customHeight="1">
      <c r="A73" s="85"/>
      <c r="B73" s="92"/>
      <c r="C73" s="92" t="s">
        <v>891</v>
      </c>
      <c r="D73" s="93" t="s">
        <v>902</v>
      </c>
      <c r="E73" s="94">
        <v>6000</v>
      </c>
      <c r="F73" s="113"/>
      <c r="G73" s="24"/>
      <c r="H73" s="24">
        <f t="shared" si="3"/>
        <v>6000</v>
      </c>
    </row>
    <row r="74" spans="1:8" ht="16.5" customHeight="1">
      <c r="A74" s="85"/>
      <c r="B74" s="92"/>
      <c r="C74" s="92">
        <v>4750</v>
      </c>
      <c r="D74" s="93" t="s">
        <v>969</v>
      </c>
      <c r="E74" s="94">
        <f>F74+G74</f>
        <v>0</v>
      </c>
      <c r="F74" s="24"/>
      <c r="G74" s="24"/>
      <c r="H74" s="24">
        <f t="shared" si="3"/>
        <v>0</v>
      </c>
    </row>
    <row r="75" spans="1:8" s="16" customFormat="1" ht="16.5" customHeight="1">
      <c r="A75" s="109"/>
      <c r="B75" s="109" t="s">
        <v>970</v>
      </c>
      <c r="C75" s="109"/>
      <c r="D75" s="110" t="s">
        <v>971</v>
      </c>
      <c r="E75" s="111">
        <f>E76+E77+E78+E79+E80</f>
        <v>91354</v>
      </c>
      <c r="F75" s="111">
        <f>F76+F77+F78+F79+F80</f>
        <v>0</v>
      </c>
      <c r="G75" s="111">
        <f>G76+G77+G78+G79+G80</f>
        <v>0</v>
      </c>
      <c r="H75" s="111">
        <f>H76+H77+H78+H79+H80</f>
        <v>91354</v>
      </c>
    </row>
    <row r="76" spans="1:8" ht="16.5" customHeight="1">
      <c r="A76" s="85"/>
      <c r="B76" s="92"/>
      <c r="C76" s="92">
        <v>3030</v>
      </c>
      <c r="D76" s="93" t="s">
        <v>972</v>
      </c>
      <c r="E76" s="94">
        <v>67260</v>
      </c>
      <c r="F76" s="24"/>
      <c r="G76" s="24"/>
      <c r="H76" s="24">
        <f>E76+F76-G76</f>
        <v>67260</v>
      </c>
    </row>
    <row r="77" spans="1:8" ht="16.5" customHeight="1">
      <c r="A77" s="85"/>
      <c r="B77" s="92"/>
      <c r="C77" s="92">
        <v>4210</v>
      </c>
      <c r="D77" s="93" t="s">
        <v>973</v>
      </c>
      <c r="E77" s="94">
        <v>6411</v>
      </c>
      <c r="F77" s="24"/>
      <c r="G77" s="24"/>
      <c r="H77" s="24">
        <f>E77+F77-G77</f>
        <v>6411</v>
      </c>
    </row>
    <row r="78" spans="1:8" ht="16.5" customHeight="1">
      <c r="A78" s="85"/>
      <c r="B78" s="92"/>
      <c r="C78" s="92">
        <v>4300</v>
      </c>
      <c r="D78" s="93" t="s">
        <v>974</v>
      </c>
      <c r="E78" s="94">
        <v>17683</v>
      </c>
      <c r="F78" s="24"/>
      <c r="G78" s="24"/>
      <c r="H78" s="24">
        <f>E78+F78-G78</f>
        <v>17683</v>
      </c>
    </row>
    <row r="79" spans="1:8" ht="16.5" customHeight="1">
      <c r="A79" s="85"/>
      <c r="B79" s="92"/>
      <c r="C79" s="92">
        <v>4410</v>
      </c>
      <c r="D79" s="93" t="s">
        <v>975</v>
      </c>
      <c r="E79" s="94">
        <v>0</v>
      </c>
      <c r="F79" s="24"/>
      <c r="G79" s="24"/>
      <c r="H79" s="24">
        <f>E79+F79-G79</f>
        <v>0</v>
      </c>
    </row>
    <row r="80" spans="1:8" ht="16.5" customHeight="1">
      <c r="A80" s="85"/>
      <c r="B80" s="92"/>
      <c r="C80" s="92">
        <v>4610</v>
      </c>
      <c r="D80" s="93" t="s">
        <v>976</v>
      </c>
      <c r="E80" s="94">
        <f>F80+G80</f>
        <v>0</v>
      </c>
      <c r="F80" s="24"/>
      <c r="G80" s="24"/>
      <c r="H80" s="24">
        <f>E80+F80-G80</f>
        <v>0</v>
      </c>
    </row>
    <row r="81" spans="1:8" s="16" customFormat="1" ht="16.5" customHeight="1">
      <c r="A81" s="114"/>
      <c r="B81" s="114">
        <v>75023</v>
      </c>
      <c r="C81" s="109"/>
      <c r="D81" s="110" t="s">
        <v>977</v>
      </c>
      <c r="E81" s="111">
        <f>SUM(E82:E110)</f>
        <v>3866097</v>
      </c>
      <c r="F81" s="111">
        <f>SUM(F82:F110)</f>
        <v>0</v>
      </c>
      <c r="G81" s="111">
        <f>SUM(G82:G110)</f>
        <v>0</v>
      </c>
      <c r="H81" s="111">
        <f>SUM(H82:H110)</f>
        <v>3866097</v>
      </c>
    </row>
    <row r="82" spans="1:8" ht="16.5" customHeight="1">
      <c r="A82" s="115"/>
      <c r="B82" s="116"/>
      <c r="C82" s="92" t="s">
        <v>948</v>
      </c>
      <c r="D82" s="93" t="s">
        <v>1062</v>
      </c>
      <c r="E82" s="94">
        <v>1620</v>
      </c>
      <c r="F82" s="24"/>
      <c r="G82" s="24"/>
      <c r="H82" s="24">
        <f aca="true" t="shared" si="4" ref="H82:H101">E82+F82-G82</f>
        <v>1620</v>
      </c>
    </row>
    <row r="83" spans="1:8" ht="16.5" customHeight="1">
      <c r="A83" s="116"/>
      <c r="B83" s="116"/>
      <c r="C83" s="92">
        <v>4010</v>
      </c>
      <c r="D83" s="93" t="s">
        <v>978</v>
      </c>
      <c r="E83" s="94">
        <v>1468515</v>
      </c>
      <c r="F83" s="24"/>
      <c r="G83" s="24"/>
      <c r="H83" s="24">
        <f t="shared" si="4"/>
        <v>1468515</v>
      </c>
    </row>
    <row r="84" spans="1:8" ht="16.5" customHeight="1">
      <c r="A84" s="116"/>
      <c r="B84" s="116"/>
      <c r="C84" s="92">
        <v>4040</v>
      </c>
      <c r="D84" s="93" t="s">
        <v>979</v>
      </c>
      <c r="E84" s="94">
        <v>81782</v>
      </c>
      <c r="F84" s="24"/>
      <c r="G84" s="24"/>
      <c r="H84" s="24">
        <f t="shared" si="4"/>
        <v>81782</v>
      </c>
    </row>
    <row r="85" spans="1:8" ht="16.5" customHeight="1">
      <c r="A85" s="116"/>
      <c r="B85" s="116"/>
      <c r="C85" s="92">
        <v>4110</v>
      </c>
      <c r="D85" s="93" t="s">
        <v>980</v>
      </c>
      <c r="E85" s="94">
        <v>208432</v>
      </c>
      <c r="F85" s="24"/>
      <c r="G85" s="24"/>
      <c r="H85" s="24">
        <f t="shared" si="4"/>
        <v>208432</v>
      </c>
    </row>
    <row r="86" spans="1:8" ht="16.5" customHeight="1">
      <c r="A86" s="116"/>
      <c r="B86" s="116"/>
      <c r="C86" s="92">
        <v>4120</v>
      </c>
      <c r="D86" s="93" t="s">
        <v>981</v>
      </c>
      <c r="E86" s="94">
        <v>33819</v>
      </c>
      <c r="F86" s="24"/>
      <c r="G86" s="24"/>
      <c r="H86" s="24">
        <f t="shared" si="4"/>
        <v>33819</v>
      </c>
    </row>
    <row r="87" spans="1:8" ht="16.5" customHeight="1">
      <c r="A87" s="116"/>
      <c r="B87" s="116"/>
      <c r="C87" s="92">
        <v>4140</v>
      </c>
      <c r="D87" s="93" t="s">
        <v>982</v>
      </c>
      <c r="E87" s="94">
        <v>7725</v>
      </c>
      <c r="F87" s="24"/>
      <c r="G87" s="24"/>
      <c r="H87" s="24">
        <f t="shared" si="4"/>
        <v>7725</v>
      </c>
    </row>
    <row r="88" spans="1:8" ht="16.5" customHeight="1">
      <c r="A88" s="116"/>
      <c r="B88" s="116"/>
      <c r="C88" s="92">
        <v>4170</v>
      </c>
      <c r="D88" s="93" t="s">
        <v>983</v>
      </c>
      <c r="E88" s="94">
        <v>76720</v>
      </c>
      <c r="F88" s="24"/>
      <c r="G88" s="24"/>
      <c r="H88" s="24">
        <f t="shared" si="4"/>
        <v>76720</v>
      </c>
    </row>
    <row r="89" spans="1:8" ht="16.5" customHeight="1">
      <c r="A89" s="116"/>
      <c r="B89" s="116"/>
      <c r="C89" s="92">
        <v>4210</v>
      </c>
      <c r="D89" s="93" t="s">
        <v>984</v>
      </c>
      <c r="E89" s="94">
        <v>108697</v>
      </c>
      <c r="F89" s="24"/>
      <c r="G89" s="24"/>
      <c r="H89" s="24">
        <f t="shared" si="4"/>
        <v>108697</v>
      </c>
    </row>
    <row r="90" spans="1:8" ht="16.5" customHeight="1">
      <c r="A90" s="116"/>
      <c r="B90" s="116"/>
      <c r="C90" s="92">
        <v>4260</v>
      </c>
      <c r="D90" s="93" t="s">
        <v>985</v>
      </c>
      <c r="E90" s="94">
        <v>22781</v>
      </c>
      <c r="F90" s="24"/>
      <c r="G90" s="24"/>
      <c r="H90" s="24">
        <f t="shared" si="4"/>
        <v>22781</v>
      </c>
    </row>
    <row r="91" spans="1:8" ht="16.5" customHeight="1">
      <c r="A91" s="116"/>
      <c r="B91" s="116"/>
      <c r="C91" s="92">
        <v>4270</v>
      </c>
      <c r="D91" s="93" t="s">
        <v>986</v>
      </c>
      <c r="E91" s="94">
        <v>15667</v>
      </c>
      <c r="F91" s="24"/>
      <c r="G91" s="24"/>
      <c r="H91" s="24">
        <f t="shared" si="4"/>
        <v>15667</v>
      </c>
    </row>
    <row r="92" spans="1:8" ht="16.5" customHeight="1">
      <c r="A92" s="116"/>
      <c r="B92" s="116"/>
      <c r="C92" s="92">
        <v>4280</v>
      </c>
      <c r="D92" s="93" t="s">
        <v>987</v>
      </c>
      <c r="E92" s="94">
        <v>2060</v>
      </c>
      <c r="F92" s="24"/>
      <c r="G92" s="24"/>
      <c r="H92" s="24">
        <f t="shared" si="4"/>
        <v>2060</v>
      </c>
    </row>
    <row r="93" spans="1:8" ht="16.5" customHeight="1">
      <c r="A93" s="116"/>
      <c r="B93" s="116"/>
      <c r="C93" s="92">
        <v>4300</v>
      </c>
      <c r="D93" s="93" t="s">
        <v>988</v>
      </c>
      <c r="E93" s="94">
        <v>128091</v>
      </c>
      <c r="F93" s="24"/>
      <c r="G93" s="24"/>
      <c r="H93" s="24">
        <f t="shared" si="4"/>
        <v>128091</v>
      </c>
    </row>
    <row r="94" spans="1:8" ht="16.5" customHeight="1">
      <c r="A94" s="116"/>
      <c r="B94" s="116"/>
      <c r="C94" s="92">
        <v>4350</v>
      </c>
      <c r="D94" s="93" t="s">
        <v>989</v>
      </c>
      <c r="E94" s="94">
        <v>11000</v>
      </c>
      <c r="F94" s="24"/>
      <c r="G94" s="24"/>
      <c r="H94" s="24">
        <f t="shared" si="4"/>
        <v>11000</v>
      </c>
    </row>
    <row r="95" spans="1:8" ht="16.5" customHeight="1">
      <c r="A95" s="116"/>
      <c r="B95" s="116"/>
      <c r="C95" s="92">
        <v>4360</v>
      </c>
      <c r="D95" s="93" t="s">
        <v>990</v>
      </c>
      <c r="E95" s="94">
        <v>4120</v>
      </c>
      <c r="F95" s="24"/>
      <c r="G95" s="24"/>
      <c r="H95" s="24">
        <f t="shared" si="4"/>
        <v>4120</v>
      </c>
    </row>
    <row r="96" spans="1:8" ht="16.5" customHeight="1">
      <c r="A96" s="116"/>
      <c r="B96" s="116"/>
      <c r="C96" s="92">
        <v>4370</v>
      </c>
      <c r="D96" s="93" t="s">
        <v>991</v>
      </c>
      <c r="E96" s="94">
        <v>22660</v>
      </c>
      <c r="F96" s="24"/>
      <c r="G96" s="24"/>
      <c r="H96" s="24">
        <f t="shared" si="4"/>
        <v>22660</v>
      </c>
    </row>
    <row r="97" spans="1:8" ht="16.5" customHeight="1">
      <c r="A97" s="116"/>
      <c r="B97" s="116"/>
      <c r="C97" s="92">
        <v>4380</v>
      </c>
      <c r="D97" s="93" t="s">
        <v>992</v>
      </c>
      <c r="E97" s="94">
        <v>515</v>
      </c>
      <c r="F97" s="24"/>
      <c r="G97" s="24"/>
      <c r="H97" s="24">
        <f t="shared" si="4"/>
        <v>515</v>
      </c>
    </row>
    <row r="98" spans="1:8" ht="16.5" customHeight="1">
      <c r="A98" s="116"/>
      <c r="B98" s="116"/>
      <c r="C98" s="92">
        <v>4410</v>
      </c>
      <c r="D98" s="93" t="s">
        <v>993</v>
      </c>
      <c r="E98" s="94">
        <v>43981</v>
      </c>
      <c r="F98" s="24"/>
      <c r="G98" s="24"/>
      <c r="H98" s="24">
        <f t="shared" si="4"/>
        <v>43981</v>
      </c>
    </row>
    <row r="99" spans="1:8" ht="16.5" customHeight="1">
      <c r="A99" s="116"/>
      <c r="B99" s="116"/>
      <c r="C99" s="92">
        <v>4420</v>
      </c>
      <c r="D99" s="93" t="s">
        <v>994</v>
      </c>
      <c r="E99" s="94">
        <v>2060</v>
      </c>
      <c r="F99" s="24"/>
      <c r="G99" s="24"/>
      <c r="H99" s="24">
        <f t="shared" si="4"/>
        <v>2060</v>
      </c>
    </row>
    <row r="100" spans="1:8" ht="16.5" customHeight="1">
      <c r="A100" s="116"/>
      <c r="B100" s="116"/>
      <c r="C100" s="92">
        <v>4430</v>
      </c>
      <c r="D100" s="93" t="s">
        <v>995</v>
      </c>
      <c r="E100" s="94">
        <v>7107</v>
      </c>
      <c r="F100" s="24"/>
      <c r="G100" s="24"/>
      <c r="H100" s="24">
        <f t="shared" si="4"/>
        <v>7107</v>
      </c>
    </row>
    <row r="101" spans="1:8" ht="16.5" customHeight="1">
      <c r="A101" s="116"/>
      <c r="B101" s="116"/>
      <c r="C101" s="92">
        <v>4440</v>
      </c>
      <c r="D101" s="93" t="s">
        <v>996</v>
      </c>
      <c r="E101" s="94">
        <v>46244</v>
      </c>
      <c r="F101" s="24"/>
      <c r="G101" s="24"/>
      <c r="H101" s="24">
        <f t="shared" si="4"/>
        <v>46244</v>
      </c>
    </row>
    <row r="102" spans="1:8" ht="12.75" customHeight="1" hidden="1">
      <c r="A102" s="116"/>
      <c r="B102" s="116"/>
      <c r="C102" s="92"/>
      <c r="D102" s="93"/>
      <c r="E102" s="94"/>
      <c r="F102" s="24"/>
      <c r="G102" s="24"/>
      <c r="H102" s="24"/>
    </row>
    <row r="103" spans="1:8" ht="16.5" customHeight="1">
      <c r="A103" s="116"/>
      <c r="B103" s="116"/>
      <c r="C103" s="92">
        <v>4610</v>
      </c>
      <c r="D103" s="93" t="s">
        <v>997</v>
      </c>
      <c r="E103" s="94">
        <v>515</v>
      </c>
      <c r="F103" s="24"/>
      <c r="G103" s="24"/>
      <c r="H103" s="24">
        <f aca="true" t="shared" si="5" ref="H103:H110">E103+F103-G103</f>
        <v>515</v>
      </c>
    </row>
    <row r="104" spans="1:8" ht="16.5" customHeight="1">
      <c r="A104" s="116"/>
      <c r="B104" s="116"/>
      <c r="C104" s="92">
        <v>4700</v>
      </c>
      <c r="D104" s="93" t="s">
        <v>998</v>
      </c>
      <c r="E104" s="94">
        <v>6180</v>
      </c>
      <c r="F104" s="24"/>
      <c r="G104" s="24"/>
      <c r="H104" s="24">
        <f t="shared" si="5"/>
        <v>6180</v>
      </c>
    </row>
    <row r="105" spans="1:8" ht="26.25" customHeight="1">
      <c r="A105" s="116"/>
      <c r="B105" s="116"/>
      <c r="C105" s="92">
        <v>4740</v>
      </c>
      <c r="D105" s="93" t="s">
        <v>1185</v>
      </c>
      <c r="E105" s="94">
        <v>14150</v>
      </c>
      <c r="F105" s="24"/>
      <c r="G105" s="24"/>
      <c r="H105" s="24">
        <f t="shared" si="5"/>
        <v>14150</v>
      </c>
    </row>
    <row r="106" spans="1:8" ht="16.5" customHeight="1">
      <c r="A106" s="116"/>
      <c r="B106" s="116"/>
      <c r="C106" s="92">
        <v>4750</v>
      </c>
      <c r="D106" s="93" t="s">
        <v>999</v>
      </c>
      <c r="E106" s="94">
        <v>14197</v>
      </c>
      <c r="F106" s="24"/>
      <c r="G106" s="24"/>
      <c r="H106" s="24">
        <f t="shared" si="5"/>
        <v>14197</v>
      </c>
    </row>
    <row r="107" spans="1:8" ht="16.5" customHeight="1">
      <c r="A107" s="116"/>
      <c r="B107" s="116"/>
      <c r="C107" s="92">
        <v>6050</v>
      </c>
      <c r="D107" s="93" t="s">
        <v>1000</v>
      </c>
      <c r="E107" s="94">
        <v>876716</v>
      </c>
      <c r="F107" s="24"/>
      <c r="G107" s="24"/>
      <c r="H107" s="24">
        <f t="shared" si="5"/>
        <v>876716</v>
      </c>
    </row>
    <row r="108" spans="1:8" ht="16.5" customHeight="1">
      <c r="A108" s="116"/>
      <c r="B108" s="116"/>
      <c r="C108" s="92">
        <v>6058</v>
      </c>
      <c r="D108" s="93" t="s">
        <v>1001</v>
      </c>
      <c r="E108" s="94">
        <v>403120</v>
      </c>
      <c r="F108" s="24"/>
      <c r="G108" s="24"/>
      <c r="H108" s="24">
        <f t="shared" si="5"/>
        <v>403120</v>
      </c>
    </row>
    <row r="109" spans="1:8" ht="16.5" customHeight="1">
      <c r="A109" s="116"/>
      <c r="B109" s="116"/>
      <c r="C109" s="92">
        <v>6059</v>
      </c>
      <c r="D109" s="93" t="s">
        <v>1002</v>
      </c>
      <c r="E109" s="94">
        <v>252623</v>
      </c>
      <c r="F109" s="24"/>
      <c r="G109" s="24"/>
      <c r="H109" s="24">
        <f t="shared" si="5"/>
        <v>252623</v>
      </c>
    </row>
    <row r="110" spans="1:8" ht="16.5" customHeight="1">
      <c r="A110" s="116"/>
      <c r="B110" s="116"/>
      <c r="C110" s="92">
        <v>6060</v>
      </c>
      <c r="D110" s="93" t="s">
        <v>1003</v>
      </c>
      <c r="E110" s="94">
        <v>5000</v>
      </c>
      <c r="F110" s="24"/>
      <c r="G110" s="24"/>
      <c r="H110" s="24">
        <f t="shared" si="5"/>
        <v>5000</v>
      </c>
    </row>
    <row r="111" spans="1:8" ht="12.75" customHeight="1" hidden="1">
      <c r="A111" s="116"/>
      <c r="B111" s="116"/>
      <c r="C111" s="92"/>
      <c r="D111" s="93"/>
      <c r="E111" s="94"/>
      <c r="F111" s="24"/>
      <c r="G111" s="24"/>
      <c r="H111" s="24"/>
    </row>
    <row r="112" spans="1:8" s="16" customFormat="1" ht="16.5" customHeight="1">
      <c r="A112" s="114"/>
      <c r="B112" s="114">
        <v>75095</v>
      </c>
      <c r="C112" s="109"/>
      <c r="D112" s="110" t="s">
        <v>1004</v>
      </c>
      <c r="E112" s="111">
        <f>SUM(E113:E118)</f>
        <v>317989</v>
      </c>
      <c r="F112" s="111">
        <f>SUM(F113:F118)</f>
        <v>0</v>
      </c>
      <c r="G112" s="111">
        <f>SUM(G114:G118)</f>
        <v>0</v>
      </c>
      <c r="H112" s="111">
        <f>SUM(H113:H118)</f>
        <v>317989</v>
      </c>
    </row>
    <row r="113" spans="1:8" s="16" customFormat="1" ht="16.5" customHeight="1">
      <c r="A113" s="114"/>
      <c r="B113" s="114"/>
      <c r="C113" s="109" t="s">
        <v>892</v>
      </c>
      <c r="D113" s="93" t="s">
        <v>897</v>
      </c>
      <c r="E113" s="90">
        <v>26480</v>
      </c>
      <c r="F113" s="90"/>
      <c r="G113" s="90"/>
      <c r="H113" s="90">
        <f aca="true" t="shared" si="6" ref="H113:H118">E113+F113-G113</f>
        <v>26480</v>
      </c>
    </row>
    <row r="114" spans="1:8" ht="16.5" customHeight="1">
      <c r="A114" s="115"/>
      <c r="B114" s="115"/>
      <c r="C114" s="88">
        <v>4170</v>
      </c>
      <c r="D114" s="97" t="s">
        <v>1005</v>
      </c>
      <c r="E114" s="90">
        <v>8240</v>
      </c>
      <c r="F114" s="24"/>
      <c r="G114" s="24"/>
      <c r="H114" s="24">
        <f t="shared" si="6"/>
        <v>8240</v>
      </c>
    </row>
    <row r="115" spans="1:8" ht="16.5" customHeight="1">
      <c r="A115" s="115"/>
      <c r="B115" s="115"/>
      <c r="C115" s="92">
        <v>4210</v>
      </c>
      <c r="D115" s="93" t="s">
        <v>1006</v>
      </c>
      <c r="E115" s="94">
        <v>13390</v>
      </c>
      <c r="F115" s="24"/>
      <c r="G115" s="24"/>
      <c r="H115" s="24">
        <f t="shared" si="6"/>
        <v>13390</v>
      </c>
    </row>
    <row r="116" spans="1:8" ht="16.5" customHeight="1">
      <c r="A116" s="116"/>
      <c r="B116" s="116"/>
      <c r="C116" s="92">
        <v>4300</v>
      </c>
      <c r="D116" s="93" t="s">
        <v>1007</v>
      </c>
      <c r="E116" s="94">
        <v>250000</v>
      </c>
      <c r="F116" s="24"/>
      <c r="G116" s="24"/>
      <c r="H116" s="24">
        <f t="shared" si="6"/>
        <v>250000</v>
      </c>
    </row>
    <row r="117" spans="1:8" ht="16.5" customHeight="1">
      <c r="A117" s="116"/>
      <c r="B117" s="116"/>
      <c r="C117" s="92">
        <v>4390</v>
      </c>
      <c r="D117" s="93" t="s">
        <v>1008</v>
      </c>
      <c r="E117" s="94">
        <v>9270</v>
      </c>
      <c r="F117" s="24"/>
      <c r="G117" s="24"/>
      <c r="H117" s="24">
        <f t="shared" si="6"/>
        <v>9270</v>
      </c>
    </row>
    <row r="118" spans="1:8" ht="16.5" customHeight="1">
      <c r="A118" s="116"/>
      <c r="B118" s="116"/>
      <c r="C118" s="92">
        <v>4430</v>
      </c>
      <c r="D118" s="93" t="s">
        <v>1009</v>
      </c>
      <c r="E118" s="94">
        <v>10609</v>
      </c>
      <c r="F118" s="24"/>
      <c r="G118" s="24"/>
      <c r="H118" s="24">
        <f t="shared" si="6"/>
        <v>10609</v>
      </c>
    </row>
    <row r="119" spans="1:8" s="16" customFormat="1" ht="27.75" customHeight="1">
      <c r="A119" s="117">
        <v>751</v>
      </c>
      <c r="B119" s="117"/>
      <c r="C119" s="106"/>
      <c r="D119" s="107" t="s">
        <v>1010</v>
      </c>
      <c r="E119" s="108">
        <f>E120+E124+E134</f>
        <v>16551</v>
      </c>
      <c r="F119" s="108">
        <f>F120+F124+F134</f>
        <v>0</v>
      </c>
      <c r="G119" s="108">
        <f>G120+G124+G134</f>
        <v>0</v>
      </c>
      <c r="H119" s="334">
        <f>H120+H124+H134</f>
        <v>16551</v>
      </c>
    </row>
    <row r="120" spans="1:8" s="16" customFormat="1" ht="27.75" customHeight="1">
      <c r="A120" s="114"/>
      <c r="B120" s="114">
        <v>75101</v>
      </c>
      <c r="C120" s="109"/>
      <c r="D120" s="110" t="s">
        <v>1011</v>
      </c>
      <c r="E120" s="111">
        <f>E121+E122+E123</f>
        <v>1549</v>
      </c>
      <c r="F120" s="111">
        <f>F121+F122+F123</f>
        <v>0</v>
      </c>
      <c r="G120" s="111">
        <f>G121+G122+G123</f>
        <v>0</v>
      </c>
      <c r="H120" s="111">
        <f>H121+H122+H123</f>
        <v>1549</v>
      </c>
    </row>
    <row r="121" spans="1:8" ht="16.5" customHeight="1">
      <c r="A121" s="116"/>
      <c r="B121" s="116"/>
      <c r="C121" s="92">
        <v>4010</v>
      </c>
      <c r="D121" s="93" t="s">
        <v>1012</v>
      </c>
      <c r="E121" s="94">
        <v>1318</v>
      </c>
      <c r="F121" s="90"/>
      <c r="G121" s="24"/>
      <c r="H121" s="24">
        <f>E121+F121-G121</f>
        <v>1318</v>
      </c>
    </row>
    <row r="122" spans="1:8" ht="16.5" customHeight="1">
      <c r="A122" s="116"/>
      <c r="B122" s="116"/>
      <c r="C122" s="92">
        <v>4110</v>
      </c>
      <c r="D122" s="93" t="s">
        <v>1013</v>
      </c>
      <c r="E122" s="94">
        <v>199</v>
      </c>
      <c r="F122" s="90"/>
      <c r="G122" s="24"/>
      <c r="H122" s="24">
        <f>E122+F122-G122</f>
        <v>199</v>
      </c>
    </row>
    <row r="123" spans="1:8" ht="16.5" customHeight="1">
      <c r="A123" s="116"/>
      <c r="B123" s="116"/>
      <c r="C123" s="92">
        <v>4120</v>
      </c>
      <c r="D123" s="93" t="s">
        <v>1014</v>
      </c>
      <c r="E123" s="94">
        <v>32</v>
      </c>
      <c r="F123" s="90"/>
      <c r="G123" s="24"/>
      <c r="H123" s="24">
        <f>E123+F123-G123</f>
        <v>32</v>
      </c>
    </row>
    <row r="124" spans="1:8" ht="12.75" hidden="1">
      <c r="A124" s="116"/>
      <c r="B124" s="114"/>
      <c r="C124" s="109"/>
      <c r="D124" s="110"/>
      <c r="E124" s="118"/>
      <c r="F124" s="24"/>
      <c r="G124" s="24"/>
      <c r="H124" s="24"/>
    </row>
    <row r="125" spans="1:8" ht="12.75" hidden="1">
      <c r="A125" s="116"/>
      <c r="B125" s="116"/>
      <c r="C125" s="92"/>
      <c r="D125" s="93"/>
      <c r="E125" s="94"/>
      <c r="F125" s="24"/>
      <c r="G125" s="24"/>
      <c r="H125" s="24"/>
    </row>
    <row r="126" spans="1:8" ht="12.75" hidden="1">
      <c r="A126" s="116"/>
      <c r="B126" s="116"/>
      <c r="C126" s="92"/>
      <c r="D126" s="93"/>
      <c r="E126" s="94"/>
      <c r="F126" s="24"/>
      <c r="G126" s="24"/>
      <c r="H126" s="24"/>
    </row>
    <row r="127" spans="1:8" ht="12.75" hidden="1">
      <c r="A127" s="116"/>
      <c r="B127" s="116"/>
      <c r="C127" s="92"/>
      <c r="D127" s="93"/>
      <c r="E127" s="94"/>
      <c r="F127" s="24"/>
      <c r="G127" s="24"/>
      <c r="H127" s="24"/>
    </row>
    <row r="128" spans="1:8" ht="12.75" hidden="1">
      <c r="A128" s="116"/>
      <c r="B128" s="116"/>
      <c r="C128" s="92"/>
      <c r="D128" s="93"/>
      <c r="E128" s="94"/>
      <c r="F128" s="24"/>
      <c r="G128" s="24"/>
      <c r="H128" s="24"/>
    </row>
    <row r="129" spans="1:8" ht="12.75" hidden="1">
      <c r="A129" s="116"/>
      <c r="B129" s="116"/>
      <c r="C129" s="92"/>
      <c r="D129" s="93"/>
      <c r="E129" s="94"/>
      <c r="F129" s="24"/>
      <c r="G129" s="24"/>
      <c r="H129" s="24"/>
    </row>
    <row r="130" spans="1:8" ht="12.75" hidden="1">
      <c r="A130" s="116"/>
      <c r="B130" s="116"/>
      <c r="C130" s="92"/>
      <c r="D130" s="93"/>
      <c r="E130" s="94"/>
      <c r="F130" s="24"/>
      <c r="G130" s="24"/>
      <c r="H130" s="24"/>
    </row>
    <row r="131" spans="1:8" ht="12.75" hidden="1">
      <c r="A131" s="116"/>
      <c r="B131" s="116"/>
      <c r="C131" s="92"/>
      <c r="D131" s="93"/>
      <c r="E131" s="94"/>
      <c r="F131" s="24"/>
      <c r="G131" s="24"/>
      <c r="H131" s="24"/>
    </row>
    <row r="132" spans="1:8" ht="12.75" hidden="1">
      <c r="A132" s="116"/>
      <c r="B132" s="116"/>
      <c r="C132" s="92"/>
      <c r="D132" s="93"/>
      <c r="E132" s="94"/>
      <c r="F132" s="24"/>
      <c r="G132" s="24"/>
      <c r="H132" s="24"/>
    </row>
    <row r="133" spans="1:8" ht="12.75" hidden="1">
      <c r="A133" s="116"/>
      <c r="B133" s="116"/>
      <c r="C133" s="92"/>
      <c r="D133" s="93"/>
      <c r="E133" s="94"/>
      <c r="F133" s="24"/>
      <c r="G133" s="24"/>
      <c r="H133" s="24"/>
    </row>
    <row r="134" spans="1:8" ht="12.75">
      <c r="A134" s="116"/>
      <c r="B134" s="114">
        <v>75113</v>
      </c>
      <c r="C134" s="109"/>
      <c r="D134" s="128" t="s">
        <v>944</v>
      </c>
      <c r="E134" s="111">
        <f>SUM(E135:E143)</f>
        <v>15002</v>
      </c>
      <c r="F134" s="20">
        <f>SUM(F135:F142,F143)</f>
        <v>0</v>
      </c>
      <c r="G134" s="20">
        <f>SUM(G136:G142,G143)</f>
        <v>0</v>
      </c>
      <c r="H134" s="20">
        <f>SUM(H135:H142,H143)</f>
        <v>15002</v>
      </c>
    </row>
    <row r="135" spans="1:8" s="337" customFormat="1" ht="12.75">
      <c r="A135" s="351"/>
      <c r="B135" s="351"/>
      <c r="C135" s="88" t="s">
        <v>892</v>
      </c>
      <c r="D135" s="89" t="s">
        <v>1178</v>
      </c>
      <c r="E135" s="352">
        <v>7335</v>
      </c>
      <c r="F135" s="353"/>
      <c r="G135" s="353"/>
      <c r="H135" s="354">
        <f>E135+F135-G135</f>
        <v>7335</v>
      </c>
    </row>
    <row r="136" spans="1:8" ht="12.75">
      <c r="A136" s="116"/>
      <c r="B136" s="116"/>
      <c r="C136" s="92" t="s">
        <v>949</v>
      </c>
      <c r="D136" s="93" t="s">
        <v>967</v>
      </c>
      <c r="E136" s="94">
        <v>530</v>
      </c>
      <c r="F136" s="24"/>
      <c r="G136" s="24"/>
      <c r="H136" s="24">
        <f aca="true" t="shared" si="7" ref="H136:H143">E136+F136-G136</f>
        <v>530</v>
      </c>
    </row>
    <row r="137" spans="1:8" ht="12.75">
      <c r="A137" s="116"/>
      <c r="B137" s="116"/>
      <c r="C137" s="92" t="s">
        <v>950</v>
      </c>
      <c r="D137" s="93" t="s">
        <v>968</v>
      </c>
      <c r="E137" s="94">
        <v>86</v>
      </c>
      <c r="F137" s="24"/>
      <c r="G137" s="24"/>
      <c r="H137" s="24">
        <f t="shared" si="7"/>
        <v>86</v>
      </c>
    </row>
    <row r="138" spans="1:8" ht="12.75">
      <c r="A138" s="116"/>
      <c r="B138" s="116"/>
      <c r="C138" s="92" t="s">
        <v>951</v>
      </c>
      <c r="D138" s="97" t="s">
        <v>983</v>
      </c>
      <c r="E138" s="94">
        <v>3507</v>
      </c>
      <c r="F138" s="24"/>
      <c r="G138" s="24"/>
      <c r="H138" s="24">
        <f t="shared" si="7"/>
        <v>3507</v>
      </c>
    </row>
    <row r="139" spans="1:8" ht="12.75">
      <c r="A139" s="116"/>
      <c r="B139" s="116"/>
      <c r="C139" s="92" t="s">
        <v>891</v>
      </c>
      <c r="D139" s="93" t="s">
        <v>973</v>
      </c>
      <c r="E139" s="94">
        <v>1616</v>
      </c>
      <c r="F139" s="24"/>
      <c r="G139" s="24"/>
      <c r="H139" s="24">
        <f t="shared" si="7"/>
        <v>1616</v>
      </c>
    </row>
    <row r="140" spans="1:8" ht="12.75">
      <c r="A140" s="116"/>
      <c r="B140" s="116"/>
      <c r="C140" s="92" t="s">
        <v>952</v>
      </c>
      <c r="D140" s="93" t="s">
        <v>960</v>
      </c>
      <c r="E140" s="94">
        <v>923</v>
      </c>
      <c r="F140" s="24"/>
      <c r="G140" s="24"/>
      <c r="H140" s="24">
        <f t="shared" si="7"/>
        <v>923</v>
      </c>
    </row>
    <row r="141" spans="1:8" ht="12.75">
      <c r="A141" s="116"/>
      <c r="B141" s="116"/>
      <c r="C141" s="92" t="s">
        <v>212</v>
      </c>
      <c r="D141" s="93" t="s">
        <v>904</v>
      </c>
      <c r="E141" s="94">
        <v>441</v>
      </c>
      <c r="F141" s="24"/>
      <c r="G141" s="24"/>
      <c r="H141" s="24">
        <f>E141+F141-G141</f>
        <v>441</v>
      </c>
    </row>
    <row r="142" spans="1:8" ht="24">
      <c r="A142" s="116"/>
      <c r="B142" s="116"/>
      <c r="C142" s="92" t="s">
        <v>953</v>
      </c>
      <c r="D142" s="93" t="s">
        <v>1185</v>
      </c>
      <c r="E142" s="94">
        <v>341</v>
      </c>
      <c r="F142" s="24"/>
      <c r="G142" s="24"/>
      <c r="H142" s="24">
        <f t="shared" si="7"/>
        <v>341</v>
      </c>
    </row>
    <row r="143" spans="1:8" ht="12.75">
      <c r="A143" s="116"/>
      <c r="B143" s="116"/>
      <c r="C143" s="92" t="s">
        <v>954</v>
      </c>
      <c r="D143" s="93" t="s">
        <v>969</v>
      </c>
      <c r="E143" s="94">
        <v>223</v>
      </c>
      <c r="F143" s="24"/>
      <c r="G143" s="24"/>
      <c r="H143" s="24">
        <f t="shared" si="7"/>
        <v>223</v>
      </c>
    </row>
    <row r="144" spans="1:8" s="16" customFormat="1" ht="16.5" customHeight="1">
      <c r="A144" s="117">
        <v>754</v>
      </c>
      <c r="B144" s="117"/>
      <c r="C144" s="106"/>
      <c r="D144" s="107" t="s">
        <v>1015</v>
      </c>
      <c r="E144" s="108">
        <f>E147+E166+E172+E145</f>
        <v>1187467</v>
      </c>
      <c r="F144" s="108">
        <f>F147+F166+F172+F145</f>
        <v>0</v>
      </c>
      <c r="G144" s="108">
        <f>G147+G166+G172+G145</f>
        <v>0</v>
      </c>
      <c r="H144" s="108">
        <f>H147+H166+H172+H145</f>
        <v>1187467</v>
      </c>
    </row>
    <row r="145" spans="1:8" s="16" customFormat="1" ht="16.5" customHeight="1">
      <c r="A145" s="119"/>
      <c r="B145" s="119">
        <v>75411</v>
      </c>
      <c r="C145" s="120"/>
      <c r="D145" s="121" t="s">
        <v>1016</v>
      </c>
      <c r="E145" s="122">
        <f>E146</f>
        <v>0</v>
      </c>
      <c r="F145" s="122">
        <f>F146</f>
        <v>0</v>
      </c>
      <c r="G145" s="122">
        <f>G146</f>
        <v>0</v>
      </c>
      <c r="H145" s="122">
        <f>H146</f>
        <v>0</v>
      </c>
    </row>
    <row r="146" spans="1:8" ht="42" customHeight="1">
      <c r="A146" s="123"/>
      <c r="B146" s="124"/>
      <c r="C146" s="125">
        <v>6220</v>
      </c>
      <c r="D146" s="126" t="s">
        <v>1017</v>
      </c>
      <c r="E146" s="127">
        <f>F146+G146</f>
        <v>0</v>
      </c>
      <c r="F146" s="24"/>
      <c r="G146" s="24"/>
      <c r="H146" s="24">
        <f>E146+F146-G146</f>
        <v>0</v>
      </c>
    </row>
    <row r="147" spans="1:8" s="16" customFormat="1" ht="16.5" customHeight="1">
      <c r="A147" s="114"/>
      <c r="B147" s="114">
        <v>75412</v>
      </c>
      <c r="C147" s="109"/>
      <c r="D147" s="110" t="s">
        <v>1018</v>
      </c>
      <c r="E147" s="111">
        <f>SUM(E149:E165)</f>
        <v>1187467</v>
      </c>
      <c r="F147" s="111">
        <f>SUM(F149:F165)</f>
        <v>0</v>
      </c>
      <c r="G147" s="111">
        <f>SUM(G149:G165)</f>
        <v>0</v>
      </c>
      <c r="H147" s="111">
        <f>SUM(H149:H165)</f>
        <v>1187467</v>
      </c>
    </row>
    <row r="148" spans="1:8" ht="12.75" customHeight="1" hidden="1">
      <c r="A148" s="115"/>
      <c r="B148" s="115"/>
      <c r="C148" s="92"/>
      <c r="D148" s="93"/>
      <c r="E148" s="94"/>
      <c r="F148" s="24"/>
      <c r="G148" s="24"/>
      <c r="H148" s="24"/>
    </row>
    <row r="149" spans="1:8" ht="16.5" customHeight="1">
      <c r="A149" s="116"/>
      <c r="B149" s="116"/>
      <c r="C149" s="92">
        <v>4110</v>
      </c>
      <c r="D149" s="93" t="s">
        <v>1019</v>
      </c>
      <c r="E149" s="94">
        <v>5044</v>
      </c>
      <c r="F149" s="24"/>
      <c r="G149" s="24"/>
      <c r="H149" s="24">
        <f aca="true" t="shared" si="8" ref="H149:H159">E149+F149-G149</f>
        <v>5044</v>
      </c>
    </row>
    <row r="150" spans="1:8" ht="16.5" customHeight="1">
      <c r="A150" s="116"/>
      <c r="B150" s="116"/>
      <c r="C150" s="92">
        <v>4120</v>
      </c>
      <c r="D150" s="93" t="s">
        <v>1020</v>
      </c>
      <c r="E150" s="94">
        <v>886</v>
      </c>
      <c r="F150" s="24"/>
      <c r="G150" s="24"/>
      <c r="H150" s="24">
        <f t="shared" si="8"/>
        <v>886</v>
      </c>
    </row>
    <row r="151" spans="1:8" ht="16.5" customHeight="1">
      <c r="A151" s="116"/>
      <c r="B151" s="116"/>
      <c r="C151" s="92">
        <v>4170</v>
      </c>
      <c r="D151" s="93" t="s">
        <v>1029</v>
      </c>
      <c r="E151" s="94">
        <v>49361</v>
      </c>
      <c r="F151" s="24"/>
      <c r="G151" s="24"/>
      <c r="H151" s="24">
        <f t="shared" si="8"/>
        <v>49361</v>
      </c>
    </row>
    <row r="152" spans="1:8" ht="16.5" customHeight="1">
      <c r="A152" s="116"/>
      <c r="B152" s="116"/>
      <c r="C152" s="92">
        <v>4210</v>
      </c>
      <c r="D152" s="93" t="s">
        <v>1030</v>
      </c>
      <c r="E152" s="94">
        <v>79310</v>
      </c>
      <c r="F152" s="24"/>
      <c r="G152" s="24"/>
      <c r="H152" s="24">
        <f t="shared" si="8"/>
        <v>79310</v>
      </c>
    </row>
    <row r="153" spans="1:8" ht="16.5" customHeight="1">
      <c r="A153" s="116"/>
      <c r="B153" s="116"/>
      <c r="C153" s="92">
        <v>4260</v>
      </c>
      <c r="D153" s="93" t="s">
        <v>1031</v>
      </c>
      <c r="E153" s="94">
        <v>27295</v>
      </c>
      <c r="F153" s="24"/>
      <c r="G153" s="24"/>
      <c r="H153" s="24">
        <f t="shared" si="8"/>
        <v>27295</v>
      </c>
    </row>
    <row r="154" spans="1:8" ht="16.5" customHeight="1">
      <c r="A154" s="116"/>
      <c r="B154" s="116"/>
      <c r="C154" s="92">
        <v>4270</v>
      </c>
      <c r="D154" s="93" t="s">
        <v>1032</v>
      </c>
      <c r="E154" s="94">
        <v>20291</v>
      </c>
      <c r="F154" s="24"/>
      <c r="G154" s="24"/>
      <c r="H154" s="24">
        <f t="shared" si="8"/>
        <v>20291</v>
      </c>
    </row>
    <row r="155" spans="1:8" ht="16.5" customHeight="1">
      <c r="A155" s="116"/>
      <c r="B155" s="116"/>
      <c r="C155" s="92">
        <v>4280</v>
      </c>
      <c r="D155" s="93" t="s">
        <v>1033</v>
      </c>
      <c r="E155" s="94">
        <v>3166</v>
      </c>
      <c r="F155" s="24"/>
      <c r="G155" s="24"/>
      <c r="H155" s="24">
        <f t="shared" si="8"/>
        <v>3166</v>
      </c>
    </row>
    <row r="156" spans="1:8" ht="16.5" customHeight="1">
      <c r="A156" s="116"/>
      <c r="B156" s="116"/>
      <c r="C156" s="92">
        <v>4300</v>
      </c>
      <c r="D156" s="93" t="s">
        <v>1034</v>
      </c>
      <c r="E156" s="94">
        <v>15020</v>
      </c>
      <c r="F156" s="24"/>
      <c r="G156" s="24"/>
      <c r="H156" s="24">
        <f t="shared" si="8"/>
        <v>15020</v>
      </c>
    </row>
    <row r="157" spans="1:8" ht="16.5" customHeight="1">
      <c r="A157" s="116"/>
      <c r="B157" s="116"/>
      <c r="C157" s="92">
        <v>4370</v>
      </c>
      <c r="D157" s="93" t="s">
        <v>1035</v>
      </c>
      <c r="E157" s="94">
        <v>3090</v>
      </c>
      <c r="F157" s="24"/>
      <c r="G157" s="24"/>
      <c r="H157" s="24">
        <f t="shared" si="8"/>
        <v>3090</v>
      </c>
    </row>
    <row r="158" spans="1:8" ht="16.5" customHeight="1">
      <c r="A158" s="116"/>
      <c r="B158" s="116"/>
      <c r="C158" s="92">
        <v>4410</v>
      </c>
      <c r="D158" s="93" t="s">
        <v>1036</v>
      </c>
      <c r="E158" s="94">
        <v>1288</v>
      </c>
      <c r="F158" s="24"/>
      <c r="G158" s="24"/>
      <c r="H158" s="24">
        <f t="shared" si="8"/>
        <v>1288</v>
      </c>
    </row>
    <row r="159" spans="1:8" ht="16.5" customHeight="1">
      <c r="A159" s="116"/>
      <c r="B159" s="116"/>
      <c r="C159" s="92">
        <v>4430</v>
      </c>
      <c r="D159" s="93" t="s">
        <v>1037</v>
      </c>
      <c r="E159" s="94">
        <v>20000</v>
      </c>
      <c r="F159" s="24"/>
      <c r="G159" s="24"/>
      <c r="H159" s="24">
        <f t="shared" si="8"/>
        <v>20000</v>
      </c>
    </row>
    <row r="160" spans="1:8" ht="12.75" customHeight="1" hidden="1">
      <c r="A160" s="116"/>
      <c r="B160" s="116"/>
      <c r="C160" s="92"/>
      <c r="D160" s="93"/>
      <c r="E160" s="94"/>
      <c r="F160" s="24"/>
      <c r="G160" s="24"/>
      <c r="H160" s="24"/>
    </row>
    <row r="161" spans="1:8" ht="16.5" customHeight="1">
      <c r="A161" s="116"/>
      <c r="B161" s="116"/>
      <c r="C161" s="92">
        <v>6050</v>
      </c>
      <c r="D161" s="93" t="s">
        <v>1038</v>
      </c>
      <c r="E161" s="94">
        <v>202072</v>
      </c>
      <c r="F161" s="24"/>
      <c r="G161" s="24"/>
      <c r="H161" s="24">
        <f>E161+F161-G161</f>
        <v>202072</v>
      </c>
    </row>
    <row r="162" spans="1:8" ht="12.75" customHeight="1" hidden="1">
      <c r="A162" s="116"/>
      <c r="B162" s="116"/>
      <c r="C162" s="92"/>
      <c r="D162" s="93"/>
      <c r="E162" s="94">
        <f>F162+G162</f>
        <v>0</v>
      </c>
      <c r="F162" s="24"/>
      <c r="G162" s="24"/>
      <c r="H162" s="24"/>
    </row>
    <row r="163" spans="1:8" ht="12.75" customHeight="1" hidden="1">
      <c r="A163" s="116"/>
      <c r="B163" s="116"/>
      <c r="C163" s="92"/>
      <c r="D163" s="93"/>
      <c r="E163" s="94">
        <f>F163+G163</f>
        <v>0</v>
      </c>
      <c r="F163" s="24"/>
      <c r="G163" s="24"/>
      <c r="H163" s="24"/>
    </row>
    <row r="164" spans="1:8" ht="16.5" customHeight="1">
      <c r="A164" s="116"/>
      <c r="B164" s="116"/>
      <c r="C164" s="92">
        <v>6058</v>
      </c>
      <c r="D164" s="93" t="s">
        <v>1039</v>
      </c>
      <c r="E164" s="94">
        <v>608514</v>
      </c>
      <c r="F164" s="24"/>
      <c r="G164" s="24"/>
      <c r="H164" s="24">
        <f>E164+F164-G164</f>
        <v>608514</v>
      </c>
    </row>
    <row r="165" spans="1:8" ht="16.5" customHeight="1">
      <c r="A165" s="116"/>
      <c r="B165" s="116"/>
      <c r="C165" s="92">
        <v>6059</v>
      </c>
      <c r="D165" s="93" t="s">
        <v>1040</v>
      </c>
      <c r="E165" s="94">
        <v>152130</v>
      </c>
      <c r="F165" s="24"/>
      <c r="G165" s="24"/>
      <c r="H165" s="24">
        <f>E165+F165-G165</f>
        <v>152130</v>
      </c>
    </row>
    <row r="166" spans="1:8" s="16" customFormat="1" ht="16.5" customHeight="1">
      <c r="A166" s="114"/>
      <c r="B166" s="114">
        <v>75414</v>
      </c>
      <c r="C166" s="109"/>
      <c r="D166" s="110" t="s">
        <v>1041</v>
      </c>
      <c r="E166" s="111">
        <f>E167+E168+E171</f>
        <v>0</v>
      </c>
      <c r="F166" s="111">
        <f>F167+F168+F171</f>
        <v>0</v>
      </c>
      <c r="G166" s="111">
        <f>G167+G168+G171</f>
        <v>0</v>
      </c>
      <c r="H166" s="111">
        <f>H167+H168+H171</f>
        <v>0</v>
      </c>
    </row>
    <row r="167" spans="1:8" ht="16.5" customHeight="1">
      <c r="A167" s="116"/>
      <c r="B167" s="116"/>
      <c r="C167" s="92">
        <v>4210</v>
      </c>
      <c r="D167" s="93" t="s">
        <v>1042</v>
      </c>
      <c r="E167" s="94">
        <f>F167+G167</f>
        <v>0</v>
      </c>
      <c r="F167" s="24"/>
      <c r="G167" s="24"/>
      <c r="H167" s="24">
        <f>E167+F167-G167</f>
        <v>0</v>
      </c>
    </row>
    <row r="168" spans="1:8" ht="12.75" customHeight="1" hidden="1">
      <c r="A168" s="116"/>
      <c r="B168" s="116"/>
      <c r="C168" s="92"/>
      <c r="D168" s="93"/>
      <c r="E168" s="94"/>
      <c r="F168" s="24"/>
      <c r="G168" s="24"/>
      <c r="H168" s="24"/>
    </row>
    <row r="169" spans="1:8" ht="28.5" customHeight="1">
      <c r="A169" s="116"/>
      <c r="B169" s="116"/>
      <c r="C169" s="92">
        <v>4740</v>
      </c>
      <c r="D169" s="93" t="s">
        <v>1043</v>
      </c>
      <c r="E169" s="94"/>
      <c r="F169" s="24"/>
      <c r="G169" s="24"/>
      <c r="H169" s="24">
        <f>E169+F169-G169</f>
        <v>0</v>
      </c>
    </row>
    <row r="170" spans="1:8" ht="16.5" customHeight="1">
      <c r="A170" s="116"/>
      <c r="B170" s="116"/>
      <c r="C170" s="92">
        <v>4750</v>
      </c>
      <c r="D170" s="93" t="s">
        <v>1044</v>
      </c>
      <c r="E170" s="94"/>
      <c r="F170" s="24"/>
      <c r="G170" s="24"/>
      <c r="H170" s="24">
        <f>E170+F170-G170</f>
        <v>0</v>
      </c>
    </row>
    <row r="171" spans="1:8" ht="16.5" customHeight="1">
      <c r="A171" s="116"/>
      <c r="B171" s="116"/>
      <c r="C171" s="92">
        <v>4810</v>
      </c>
      <c r="D171" s="93" t="s">
        <v>1045</v>
      </c>
      <c r="E171" s="94">
        <f>F171+G171</f>
        <v>0</v>
      </c>
      <c r="F171" s="24"/>
      <c r="G171" s="24"/>
      <c r="H171" s="24">
        <f>E171+F171-G171</f>
        <v>0</v>
      </c>
    </row>
    <row r="172" spans="1:8" s="16" customFormat="1" ht="16.5" customHeight="1">
      <c r="A172" s="114"/>
      <c r="B172" s="114">
        <v>75421</v>
      </c>
      <c r="C172" s="109"/>
      <c r="D172" s="110" t="s">
        <v>1046</v>
      </c>
      <c r="E172" s="111">
        <f>E173</f>
        <v>0</v>
      </c>
      <c r="F172" s="111">
        <f>F173</f>
        <v>0</v>
      </c>
      <c r="G172" s="111">
        <f>G173</f>
        <v>0</v>
      </c>
      <c r="H172" s="111">
        <f>H173</f>
        <v>0</v>
      </c>
    </row>
    <row r="173" spans="1:8" ht="16.5" customHeight="1">
      <c r="A173" s="116"/>
      <c r="B173" s="116"/>
      <c r="C173" s="92">
        <v>4810</v>
      </c>
      <c r="D173" s="93" t="s">
        <v>1047</v>
      </c>
      <c r="E173" s="94">
        <v>0</v>
      </c>
      <c r="F173" s="24"/>
      <c r="G173" s="24"/>
      <c r="H173" s="24">
        <f>E173+F173-G173</f>
        <v>0</v>
      </c>
    </row>
    <row r="174" spans="1:8" s="16" customFormat="1" ht="54.75" customHeight="1">
      <c r="A174" s="117">
        <v>756</v>
      </c>
      <c r="B174" s="117"/>
      <c r="C174" s="106"/>
      <c r="D174" s="107" t="s">
        <v>1048</v>
      </c>
      <c r="E174" s="108">
        <f>E175+E177</f>
        <v>90800</v>
      </c>
      <c r="F174" s="108">
        <f>F175+F177</f>
        <v>0</v>
      </c>
      <c r="G174" s="108">
        <f>G175+G177</f>
        <v>0</v>
      </c>
      <c r="H174" s="108">
        <f>H175+H177</f>
        <v>90800</v>
      </c>
    </row>
    <row r="175" spans="1:8" s="16" customFormat="1" ht="12.75" hidden="1">
      <c r="A175" s="114"/>
      <c r="B175" s="114"/>
      <c r="C175" s="109"/>
      <c r="D175" s="110"/>
      <c r="E175" s="111"/>
      <c r="F175" s="20"/>
      <c r="G175" s="20"/>
      <c r="H175" s="20"/>
    </row>
    <row r="176" spans="1:8" s="16" customFormat="1" ht="12.75" hidden="1">
      <c r="A176" s="114"/>
      <c r="B176" s="114"/>
      <c r="C176" s="109"/>
      <c r="D176" s="128"/>
      <c r="E176" s="111"/>
      <c r="F176" s="20"/>
      <c r="G176" s="20"/>
      <c r="H176" s="20"/>
    </row>
    <row r="177" spans="1:8" s="16" customFormat="1" ht="16.5" customHeight="1">
      <c r="A177" s="114"/>
      <c r="B177" s="114">
        <v>75647</v>
      </c>
      <c r="C177" s="109"/>
      <c r="D177" s="110" t="s">
        <v>1049</v>
      </c>
      <c r="E177" s="111">
        <f>E178+E179</f>
        <v>90800</v>
      </c>
      <c r="F177" s="111">
        <f>F178+F179</f>
        <v>0</v>
      </c>
      <c r="G177" s="111">
        <f>G178+G179</f>
        <v>0</v>
      </c>
      <c r="H177" s="111">
        <f>H178+H179</f>
        <v>90800</v>
      </c>
    </row>
    <row r="178" spans="1:8" ht="16.5" customHeight="1">
      <c r="A178" s="116"/>
      <c r="B178" s="116"/>
      <c r="C178" s="92">
        <v>4100</v>
      </c>
      <c r="D178" s="93" t="s">
        <v>1050</v>
      </c>
      <c r="E178" s="94">
        <v>54000</v>
      </c>
      <c r="F178" s="24"/>
      <c r="G178" s="24"/>
      <c r="H178" s="24">
        <f>E178+F178-G178</f>
        <v>54000</v>
      </c>
    </row>
    <row r="179" spans="1:8" ht="16.5" customHeight="1">
      <c r="A179" s="116"/>
      <c r="B179" s="116"/>
      <c r="C179" s="92">
        <v>4300</v>
      </c>
      <c r="D179" s="93" t="s">
        <v>1051</v>
      </c>
      <c r="E179" s="94">
        <v>36800</v>
      </c>
      <c r="F179" s="24"/>
      <c r="G179" s="24"/>
      <c r="H179" s="24">
        <f>E179+F179-G179</f>
        <v>36800</v>
      </c>
    </row>
    <row r="180" spans="1:8" s="16" customFormat="1" ht="16.5" customHeight="1">
      <c r="A180" s="117">
        <v>757</v>
      </c>
      <c r="B180" s="117"/>
      <c r="C180" s="106"/>
      <c r="D180" s="107" t="s">
        <v>1052</v>
      </c>
      <c r="E180" s="108">
        <f>E181+E183</f>
        <v>1644000</v>
      </c>
      <c r="F180" s="108">
        <f>F181+F183</f>
        <v>0</v>
      </c>
      <c r="G180" s="108">
        <f>G181+G183</f>
        <v>0</v>
      </c>
      <c r="H180" s="108">
        <f>H181+H183</f>
        <v>1644000</v>
      </c>
    </row>
    <row r="181" spans="1:8" s="16" customFormat="1" ht="16.5" customHeight="1">
      <c r="A181" s="114"/>
      <c r="B181" s="114">
        <v>75702</v>
      </c>
      <c r="C181" s="109"/>
      <c r="D181" s="110" t="s">
        <v>1053</v>
      </c>
      <c r="E181" s="111">
        <f>E182</f>
        <v>270000</v>
      </c>
      <c r="F181" s="111">
        <f>F182</f>
        <v>0</v>
      </c>
      <c r="G181" s="111">
        <f>G182</f>
        <v>0</v>
      </c>
      <c r="H181" s="111">
        <f>H182</f>
        <v>270000</v>
      </c>
    </row>
    <row r="182" spans="1:8" ht="36" customHeight="1">
      <c r="A182" s="116"/>
      <c r="B182" s="116"/>
      <c r="C182" s="92">
        <v>8070</v>
      </c>
      <c r="D182" s="93" t="s">
        <v>1054</v>
      </c>
      <c r="E182" s="94">
        <v>270000</v>
      </c>
      <c r="F182" s="24"/>
      <c r="G182" s="24"/>
      <c r="H182" s="24">
        <f>E182+F182-G182</f>
        <v>270000</v>
      </c>
    </row>
    <row r="183" spans="1:8" s="16" customFormat="1" ht="33.75" customHeight="1">
      <c r="A183" s="114"/>
      <c r="B183" s="114">
        <v>75704</v>
      </c>
      <c r="C183" s="109"/>
      <c r="D183" s="110" t="s">
        <v>1055</v>
      </c>
      <c r="E183" s="20">
        <f>E184</f>
        <v>1374000</v>
      </c>
      <c r="F183" s="20">
        <f>F184</f>
        <v>0</v>
      </c>
      <c r="G183" s="20">
        <f>G184</f>
        <v>0</v>
      </c>
      <c r="H183" s="20">
        <f>H184</f>
        <v>1374000</v>
      </c>
    </row>
    <row r="184" spans="1:8" ht="16.5" customHeight="1">
      <c r="A184" s="116"/>
      <c r="B184" s="116"/>
      <c r="C184" s="92">
        <v>8020</v>
      </c>
      <c r="D184" s="93" t="s">
        <v>1056</v>
      </c>
      <c r="E184" s="94">
        <v>1374000</v>
      </c>
      <c r="F184" s="24"/>
      <c r="G184" s="24"/>
      <c r="H184" s="24">
        <f>E184+F184-G184</f>
        <v>1374000</v>
      </c>
    </row>
    <row r="185" spans="1:8" s="16" customFormat="1" ht="16.5" customHeight="1">
      <c r="A185" s="117">
        <v>758</v>
      </c>
      <c r="B185" s="117"/>
      <c r="C185" s="106"/>
      <c r="D185" s="107" t="s">
        <v>1057</v>
      </c>
      <c r="E185" s="108">
        <f>E186</f>
        <v>35000</v>
      </c>
      <c r="F185" s="108">
        <f aca="true" t="shared" si="9" ref="F185:H186">F186</f>
        <v>0</v>
      </c>
      <c r="G185" s="108">
        <f t="shared" si="9"/>
        <v>0</v>
      </c>
      <c r="H185" s="108">
        <f t="shared" si="9"/>
        <v>35000</v>
      </c>
    </row>
    <row r="186" spans="1:8" s="16" customFormat="1" ht="16.5" customHeight="1">
      <c r="A186" s="114"/>
      <c r="B186" s="114">
        <v>75818</v>
      </c>
      <c r="C186" s="109"/>
      <c r="D186" s="110" t="s">
        <v>1058</v>
      </c>
      <c r="E186" s="111">
        <f>E187</f>
        <v>35000</v>
      </c>
      <c r="F186" s="111">
        <f t="shared" si="9"/>
        <v>0</v>
      </c>
      <c r="G186" s="111">
        <f t="shared" si="9"/>
        <v>0</v>
      </c>
      <c r="H186" s="111">
        <f t="shared" si="9"/>
        <v>35000</v>
      </c>
    </row>
    <row r="187" spans="1:8" ht="16.5" customHeight="1">
      <c r="A187" s="116"/>
      <c r="B187" s="116"/>
      <c r="C187" s="92">
        <v>4810</v>
      </c>
      <c r="D187" s="93" t="s">
        <v>1059</v>
      </c>
      <c r="E187" s="94">
        <v>35000</v>
      </c>
      <c r="F187" s="24"/>
      <c r="G187" s="24"/>
      <c r="H187" s="24">
        <f>E187+F187-G187</f>
        <v>35000</v>
      </c>
    </row>
    <row r="188" spans="1:8" s="16" customFormat="1" ht="16.5" customHeight="1">
      <c r="A188" s="117">
        <v>801</v>
      </c>
      <c r="B188" s="117"/>
      <c r="C188" s="106"/>
      <c r="D188" s="107" t="s">
        <v>1060</v>
      </c>
      <c r="E188" s="108">
        <f>E189+E226+E240+E280+E282+E300+E303+E323</f>
        <v>14211195</v>
      </c>
      <c r="F188" s="108">
        <f>F189+F226+F240+F280+F282+F300+F303+F323</f>
        <v>958890</v>
      </c>
      <c r="G188" s="108">
        <f>G189+G226+G240+G280+G282+G300+G303+G323</f>
        <v>46635</v>
      </c>
      <c r="H188" s="108">
        <f>H189+H226+H240+H280+H282+H300+H303+H323</f>
        <v>15123450</v>
      </c>
    </row>
    <row r="189" spans="1:8" s="16" customFormat="1" ht="16.5" customHeight="1">
      <c r="A189" s="114"/>
      <c r="B189" s="114">
        <v>80101</v>
      </c>
      <c r="C189" s="109"/>
      <c r="D189" s="110" t="s">
        <v>1061</v>
      </c>
      <c r="E189" s="111">
        <f>SUM(E190:E225)</f>
        <v>9029449</v>
      </c>
      <c r="F189" s="111">
        <f>SUM(F190:F225)</f>
        <v>918727</v>
      </c>
      <c r="G189" s="111">
        <f>SUM(G190:G225)</f>
        <v>11635</v>
      </c>
      <c r="H189" s="111">
        <f>SUM(H190:H225)</f>
        <v>9936541</v>
      </c>
    </row>
    <row r="190" spans="1:8" ht="16.5" customHeight="1">
      <c r="A190" s="116"/>
      <c r="B190" s="116"/>
      <c r="C190" s="92">
        <v>3020</v>
      </c>
      <c r="D190" s="93" t="s">
        <v>1062</v>
      </c>
      <c r="E190" s="94">
        <v>308105</v>
      </c>
      <c r="F190" s="24"/>
      <c r="G190" s="24">
        <v>1500</v>
      </c>
      <c r="H190" s="24">
        <f aca="true" t="shared" si="10" ref="H190:H205">E190+F190-G190</f>
        <v>306605</v>
      </c>
    </row>
    <row r="191" spans="1:8" ht="16.5" customHeight="1">
      <c r="A191" s="116"/>
      <c r="B191" s="116"/>
      <c r="C191" s="92">
        <v>4010</v>
      </c>
      <c r="D191" s="93" t="s">
        <v>1063</v>
      </c>
      <c r="E191" s="94">
        <v>3560784</v>
      </c>
      <c r="F191" s="24"/>
      <c r="G191" s="24">
        <v>2000</v>
      </c>
      <c r="H191" s="24">
        <f t="shared" si="10"/>
        <v>3558784</v>
      </c>
    </row>
    <row r="192" spans="1:8" ht="16.5" customHeight="1">
      <c r="A192" s="116"/>
      <c r="B192" s="116"/>
      <c r="C192" s="92">
        <v>4040</v>
      </c>
      <c r="D192" s="93" t="s">
        <v>1064</v>
      </c>
      <c r="E192" s="94">
        <v>274193</v>
      </c>
      <c r="F192" s="24"/>
      <c r="G192" s="24"/>
      <c r="H192" s="24">
        <f t="shared" si="10"/>
        <v>274193</v>
      </c>
    </row>
    <row r="193" spans="1:8" ht="16.5" customHeight="1">
      <c r="A193" s="116"/>
      <c r="B193" s="116"/>
      <c r="C193" s="92">
        <v>4110</v>
      </c>
      <c r="D193" s="93" t="s">
        <v>1065</v>
      </c>
      <c r="E193" s="94">
        <v>639794</v>
      </c>
      <c r="F193" s="24"/>
      <c r="G193" s="24">
        <v>538</v>
      </c>
      <c r="H193" s="24">
        <f t="shared" si="10"/>
        <v>639256</v>
      </c>
    </row>
    <row r="194" spans="1:8" ht="12.75" customHeight="1" hidden="1">
      <c r="A194" s="116"/>
      <c r="B194" s="116"/>
      <c r="C194" s="92">
        <v>4118</v>
      </c>
      <c r="D194" s="93" t="s">
        <v>1066</v>
      </c>
      <c r="E194" s="94">
        <v>0</v>
      </c>
      <c r="F194" s="24"/>
      <c r="G194" s="24"/>
      <c r="H194" s="24">
        <f t="shared" si="10"/>
        <v>0</v>
      </c>
    </row>
    <row r="195" spans="1:8" ht="12.75" customHeight="1" hidden="1">
      <c r="A195" s="116"/>
      <c r="B195" s="116"/>
      <c r="C195" s="92">
        <v>4119</v>
      </c>
      <c r="D195" s="93" t="s">
        <v>1067</v>
      </c>
      <c r="E195" s="94">
        <v>0</v>
      </c>
      <c r="F195" s="24"/>
      <c r="G195" s="24"/>
      <c r="H195" s="24">
        <f t="shared" si="10"/>
        <v>0</v>
      </c>
    </row>
    <row r="196" spans="1:8" ht="16.5" customHeight="1">
      <c r="A196" s="116"/>
      <c r="B196" s="116"/>
      <c r="C196" s="92">
        <v>4120</v>
      </c>
      <c r="D196" s="93" t="s">
        <v>1071</v>
      </c>
      <c r="E196" s="94">
        <v>101390</v>
      </c>
      <c r="F196" s="24"/>
      <c r="G196" s="24">
        <v>97</v>
      </c>
      <c r="H196" s="24">
        <f t="shared" si="10"/>
        <v>101293</v>
      </c>
    </row>
    <row r="197" spans="1:8" ht="12.75" customHeight="1" hidden="1">
      <c r="A197" s="116"/>
      <c r="B197" s="116"/>
      <c r="C197" s="92">
        <v>4128</v>
      </c>
      <c r="D197" s="93" t="s">
        <v>1072</v>
      </c>
      <c r="E197" s="94">
        <v>0</v>
      </c>
      <c r="F197" s="24"/>
      <c r="G197" s="24"/>
      <c r="H197" s="24">
        <f t="shared" si="10"/>
        <v>0</v>
      </c>
    </row>
    <row r="198" spans="1:8" ht="12.75" customHeight="1" hidden="1">
      <c r="A198" s="116"/>
      <c r="B198" s="116"/>
      <c r="C198" s="92">
        <v>4129</v>
      </c>
      <c r="D198" s="93" t="s">
        <v>1073</v>
      </c>
      <c r="E198" s="94">
        <v>0</v>
      </c>
      <c r="F198" s="24"/>
      <c r="G198" s="24"/>
      <c r="H198" s="24">
        <f t="shared" si="10"/>
        <v>0</v>
      </c>
    </row>
    <row r="199" spans="1:8" ht="16.5" customHeight="1">
      <c r="A199" s="116"/>
      <c r="B199" s="116"/>
      <c r="C199" s="92">
        <v>4170</v>
      </c>
      <c r="D199" s="93" t="s">
        <v>1074</v>
      </c>
      <c r="E199" s="94">
        <v>8000</v>
      </c>
      <c r="F199" s="24"/>
      <c r="G199" s="24"/>
      <c r="H199" s="24">
        <f t="shared" si="10"/>
        <v>8000</v>
      </c>
    </row>
    <row r="200" spans="1:8" ht="12.75" customHeight="1" hidden="1">
      <c r="A200" s="116"/>
      <c r="B200" s="116"/>
      <c r="C200" s="92">
        <v>4178</v>
      </c>
      <c r="D200" s="93" t="s">
        <v>1075</v>
      </c>
      <c r="E200" s="94">
        <v>0</v>
      </c>
      <c r="F200" s="24"/>
      <c r="G200" s="24"/>
      <c r="H200" s="24">
        <f t="shared" si="10"/>
        <v>0</v>
      </c>
    </row>
    <row r="201" spans="1:8" ht="12.75" customHeight="1" hidden="1">
      <c r="A201" s="116"/>
      <c r="B201" s="116"/>
      <c r="C201" s="92">
        <v>4179</v>
      </c>
      <c r="D201" s="93" t="s">
        <v>1076</v>
      </c>
      <c r="E201" s="94">
        <v>0</v>
      </c>
      <c r="F201" s="24"/>
      <c r="G201" s="24"/>
      <c r="H201" s="24">
        <f t="shared" si="10"/>
        <v>0</v>
      </c>
    </row>
    <row r="202" spans="1:8" ht="16.5" customHeight="1">
      <c r="A202" s="116"/>
      <c r="B202" s="116"/>
      <c r="C202" s="92">
        <v>4210</v>
      </c>
      <c r="D202" s="93" t="s">
        <v>1077</v>
      </c>
      <c r="E202" s="94">
        <v>319800</v>
      </c>
      <c r="F202" s="24"/>
      <c r="G202" s="24">
        <v>7500</v>
      </c>
      <c r="H202" s="24">
        <f t="shared" si="10"/>
        <v>312300</v>
      </c>
    </row>
    <row r="203" spans="1:8" ht="12.75" customHeight="1" hidden="1">
      <c r="A203" s="116"/>
      <c r="B203" s="116"/>
      <c r="C203" s="92">
        <v>4228</v>
      </c>
      <c r="D203" s="93" t="s">
        <v>1078</v>
      </c>
      <c r="E203" s="94">
        <f>F203+G203</f>
        <v>0</v>
      </c>
      <c r="F203" s="24"/>
      <c r="G203" s="24"/>
      <c r="H203" s="24">
        <f t="shared" si="10"/>
        <v>0</v>
      </c>
    </row>
    <row r="204" spans="1:8" ht="12.75" customHeight="1" hidden="1">
      <c r="A204" s="116"/>
      <c r="B204" s="116"/>
      <c r="C204" s="92">
        <v>4229</v>
      </c>
      <c r="D204" s="93" t="s">
        <v>1079</v>
      </c>
      <c r="E204" s="94">
        <f>F204+G204</f>
        <v>0</v>
      </c>
      <c r="F204" s="24"/>
      <c r="G204" s="24"/>
      <c r="H204" s="24">
        <f t="shared" si="10"/>
        <v>0</v>
      </c>
    </row>
    <row r="205" spans="1:8" ht="16.5" customHeight="1">
      <c r="A205" s="116"/>
      <c r="B205" s="116"/>
      <c r="C205" s="92">
        <v>4240</v>
      </c>
      <c r="D205" s="93" t="s">
        <v>1080</v>
      </c>
      <c r="E205" s="129">
        <v>21000</v>
      </c>
      <c r="F205" s="24">
        <v>2000</v>
      </c>
      <c r="G205" s="24"/>
      <c r="H205" s="24">
        <f t="shared" si="10"/>
        <v>23000</v>
      </c>
    </row>
    <row r="206" spans="1:8" ht="12.75" customHeight="1" hidden="1">
      <c r="A206" s="116"/>
      <c r="B206" s="116"/>
      <c r="C206" s="92"/>
      <c r="D206" s="93"/>
      <c r="E206" s="129"/>
      <c r="F206" s="24"/>
      <c r="G206" s="24"/>
      <c r="H206" s="24"/>
    </row>
    <row r="207" spans="1:8" ht="16.5" customHeight="1">
      <c r="A207" s="116"/>
      <c r="B207" s="116"/>
      <c r="C207" s="92">
        <v>4260</v>
      </c>
      <c r="D207" s="93" t="s">
        <v>1081</v>
      </c>
      <c r="E207" s="129">
        <v>168048</v>
      </c>
      <c r="F207" s="24"/>
      <c r="G207" s="24"/>
      <c r="H207" s="24">
        <f aca="true" t="shared" si="11" ref="H207:H225">E207+F207-G207</f>
        <v>168048</v>
      </c>
    </row>
    <row r="208" spans="1:8" ht="16.5" customHeight="1">
      <c r="A208" s="116"/>
      <c r="B208" s="116"/>
      <c r="C208" s="92">
        <v>4270</v>
      </c>
      <c r="D208" s="93" t="s">
        <v>1082</v>
      </c>
      <c r="E208" s="129">
        <v>770900</v>
      </c>
      <c r="F208" s="24">
        <v>517695</v>
      </c>
      <c r="G208" s="24"/>
      <c r="H208" s="24">
        <f t="shared" si="11"/>
        <v>1288595</v>
      </c>
    </row>
    <row r="209" spans="1:8" ht="16.5" customHeight="1">
      <c r="A209" s="116"/>
      <c r="B209" s="116"/>
      <c r="C209" s="92">
        <v>4300</v>
      </c>
      <c r="D209" s="93" t="s">
        <v>1083</v>
      </c>
      <c r="E209" s="129">
        <v>64112</v>
      </c>
      <c r="F209" s="24">
        <v>4000</v>
      </c>
      <c r="G209" s="24"/>
      <c r="H209" s="24">
        <f t="shared" si="11"/>
        <v>68112</v>
      </c>
    </row>
    <row r="210" spans="1:8" ht="12.75" customHeight="1" hidden="1">
      <c r="A210" s="116"/>
      <c r="B210" s="116"/>
      <c r="C210" s="92">
        <v>4308</v>
      </c>
      <c r="D210" s="93" t="s">
        <v>1084</v>
      </c>
      <c r="E210" s="129">
        <f>F210+G210</f>
        <v>0</v>
      </c>
      <c r="F210" s="24"/>
      <c r="G210" s="24"/>
      <c r="H210" s="24">
        <f t="shared" si="11"/>
        <v>0</v>
      </c>
    </row>
    <row r="211" spans="1:8" ht="12.75" customHeight="1" hidden="1">
      <c r="A211" s="116"/>
      <c r="B211" s="116"/>
      <c r="C211" s="92">
        <v>4309</v>
      </c>
      <c r="D211" s="93" t="s">
        <v>1085</v>
      </c>
      <c r="E211" s="129">
        <f>F211+G211</f>
        <v>0</v>
      </c>
      <c r="F211" s="24"/>
      <c r="G211" s="24"/>
      <c r="H211" s="24">
        <f t="shared" si="11"/>
        <v>0</v>
      </c>
    </row>
    <row r="212" spans="1:8" ht="16.5" customHeight="1">
      <c r="A212" s="116"/>
      <c r="B212" s="116"/>
      <c r="C212" s="92">
        <v>4350</v>
      </c>
      <c r="D212" s="93" t="s">
        <v>1086</v>
      </c>
      <c r="E212" s="129">
        <v>4800</v>
      </c>
      <c r="F212" s="24"/>
      <c r="G212" s="24"/>
      <c r="H212" s="24">
        <f t="shared" si="11"/>
        <v>4800</v>
      </c>
    </row>
    <row r="213" spans="1:8" ht="16.5" customHeight="1">
      <c r="A213" s="116"/>
      <c r="B213" s="116"/>
      <c r="C213" s="92">
        <v>4370</v>
      </c>
      <c r="D213" s="93" t="s">
        <v>1087</v>
      </c>
      <c r="E213" s="129">
        <v>12800</v>
      </c>
      <c r="F213" s="24"/>
      <c r="G213" s="24"/>
      <c r="H213" s="24">
        <f t="shared" si="11"/>
        <v>12800</v>
      </c>
    </row>
    <row r="214" spans="1:8" ht="16.5" customHeight="1">
      <c r="A214" s="116"/>
      <c r="B214" s="116"/>
      <c r="C214" s="92">
        <v>4410</v>
      </c>
      <c r="D214" s="93" t="s">
        <v>1088</v>
      </c>
      <c r="E214" s="129">
        <v>14000</v>
      </c>
      <c r="F214" s="24"/>
      <c r="G214" s="24"/>
      <c r="H214" s="24">
        <f t="shared" si="11"/>
        <v>14000</v>
      </c>
    </row>
    <row r="215" spans="1:8" ht="12.75" customHeight="1" hidden="1">
      <c r="A215" s="116"/>
      <c r="B215" s="116"/>
      <c r="C215" s="92">
        <v>4418</v>
      </c>
      <c r="D215" s="93" t="s">
        <v>1089</v>
      </c>
      <c r="E215" s="129">
        <f>F215+G215</f>
        <v>0</v>
      </c>
      <c r="F215" s="24"/>
      <c r="G215" s="24"/>
      <c r="H215" s="24">
        <f t="shared" si="11"/>
        <v>0</v>
      </c>
    </row>
    <row r="216" spans="1:8" ht="12.75" customHeight="1" hidden="1">
      <c r="A216" s="116"/>
      <c r="B216" s="116"/>
      <c r="C216" s="92">
        <v>4419</v>
      </c>
      <c r="D216" s="93" t="s">
        <v>1090</v>
      </c>
      <c r="E216" s="129">
        <f>F216+G216</f>
        <v>0</v>
      </c>
      <c r="F216" s="24"/>
      <c r="G216" s="24"/>
      <c r="H216" s="24">
        <f t="shared" si="11"/>
        <v>0</v>
      </c>
    </row>
    <row r="217" spans="1:8" ht="16.5" customHeight="1">
      <c r="A217" s="116"/>
      <c r="B217" s="116"/>
      <c r="C217" s="92">
        <v>4430</v>
      </c>
      <c r="D217" s="93" t="s">
        <v>1091</v>
      </c>
      <c r="E217" s="129">
        <v>22600</v>
      </c>
      <c r="F217" s="24"/>
      <c r="G217" s="24"/>
      <c r="H217" s="24">
        <f t="shared" si="11"/>
        <v>22600</v>
      </c>
    </row>
    <row r="218" spans="1:8" ht="16.5" customHeight="1">
      <c r="A218" s="116"/>
      <c r="B218" s="116"/>
      <c r="C218" s="92">
        <v>4440</v>
      </c>
      <c r="D218" s="93" t="s">
        <v>1092</v>
      </c>
      <c r="E218" s="129">
        <v>216272</v>
      </c>
      <c r="F218" s="24"/>
      <c r="G218" s="24"/>
      <c r="H218" s="24">
        <f t="shared" si="11"/>
        <v>216272</v>
      </c>
    </row>
    <row r="219" spans="1:8" ht="16.5" customHeight="1">
      <c r="A219" s="116"/>
      <c r="B219" s="116"/>
      <c r="C219" s="92">
        <v>4700</v>
      </c>
      <c r="D219" s="93" t="s">
        <v>1093</v>
      </c>
      <c r="E219" s="129">
        <v>3700</v>
      </c>
      <c r="F219" s="24"/>
      <c r="G219" s="24"/>
      <c r="H219" s="24">
        <f t="shared" si="11"/>
        <v>3700</v>
      </c>
    </row>
    <row r="220" spans="1:8" ht="24.75" customHeight="1">
      <c r="A220" s="116"/>
      <c r="B220" s="116"/>
      <c r="C220" s="92">
        <v>4740</v>
      </c>
      <c r="D220" s="93" t="s">
        <v>1094</v>
      </c>
      <c r="E220" s="129">
        <v>2700</v>
      </c>
      <c r="F220" s="24"/>
      <c r="G220" s="24"/>
      <c r="H220" s="24">
        <f t="shared" si="11"/>
        <v>2700</v>
      </c>
    </row>
    <row r="221" spans="1:8" ht="19.5" customHeight="1">
      <c r="A221" s="116"/>
      <c r="B221" s="116"/>
      <c r="C221" s="92">
        <v>4750</v>
      </c>
      <c r="D221" s="93" t="s">
        <v>1095</v>
      </c>
      <c r="E221" s="129">
        <v>16200</v>
      </c>
      <c r="F221" s="24"/>
      <c r="G221" s="24"/>
      <c r="H221" s="24">
        <f t="shared" si="11"/>
        <v>16200</v>
      </c>
    </row>
    <row r="222" spans="1:8" ht="16.5" customHeight="1">
      <c r="A222" s="116"/>
      <c r="B222" s="116"/>
      <c r="C222" s="92">
        <v>6050</v>
      </c>
      <c r="D222" s="93" t="s">
        <v>1096</v>
      </c>
      <c r="E222" s="129">
        <v>2500251</v>
      </c>
      <c r="F222" s="24">
        <v>1000</v>
      </c>
      <c r="G222" s="24"/>
      <c r="H222" s="24">
        <f t="shared" si="11"/>
        <v>2501251</v>
      </c>
    </row>
    <row r="223" spans="1:8" ht="16.5" customHeight="1">
      <c r="A223" s="116"/>
      <c r="B223" s="116"/>
      <c r="C223" s="92" t="s">
        <v>853</v>
      </c>
      <c r="D223" s="93" t="s">
        <v>882</v>
      </c>
      <c r="E223" s="129"/>
      <c r="F223" s="24">
        <v>308109</v>
      </c>
      <c r="G223" s="24"/>
      <c r="H223" s="24">
        <f t="shared" si="11"/>
        <v>308109</v>
      </c>
    </row>
    <row r="224" spans="1:8" ht="16.5" customHeight="1">
      <c r="A224" s="116"/>
      <c r="B224" s="116"/>
      <c r="C224" s="92" t="s">
        <v>1346</v>
      </c>
      <c r="D224" s="93" t="s">
        <v>882</v>
      </c>
      <c r="E224" s="129"/>
      <c r="F224" s="24">
        <v>85923</v>
      </c>
      <c r="G224" s="24"/>
      <c r="H224" s="24">
        <f t="shared" si="11"/>
        <v>85923</v>
      </c>
    </row>
    <row r="225" spans="1:8" ht="16.5" customHeight="1">
      <c r="A225" s="116"/>
      <c r="B225" s="116"/>
      <c r="C225" s="92">
        <v>6060</v>
      </c>
      <c r="D225" s="93" t="s">
        <v>1097</v>
      </c>
      <c r="E225" s="129">
        <f>F225+G225</f>
        <v>0</v>
      </c>
      <c r="F225" s="24"/>
      <c r="G225" s="24"/>
      <c r="H225" s="24">
        <f t="shared" si="11"/>
        <v>0</v>
      </c>
    </row>
    <row r="226" spans="1:8" s="16" customFormat="1" ht="16.5" customHeight="1">
      <c r="A226" s="114"/>
      <c r="B226" s="114">
        <v>80103</v>
      </c>
      <c r="C226" s="109"/>
      <c r="D226" s="110" t="s">
        <v>1098</v>
      </c>
      <c r="E226" s="20">
        <f>E227+E228+E229+E230+E231+E233+E234+E235+E237+E238+E239</f>
        <v>434976</v>
      </c>
      <c r="F226" s="20">
        <f>F227+F228+F229+F230+F231+F233+F234+F235+F237+F238+F239</f>
        <v>2265</v>
      </c>
      <c r="G226" s="20">
        <f>G227+G228+G229+G230+G231+G233+G234+G235+G237+G238+G239</f>
        <v>0</v>
      </c>
      <c r="H226" s="20">
        <f>H227+H228+H229+H230+H231+H233+H234+H235+H237+H238+H239</f>
        <v>437241</v>
      </c>
    </row>
    <row r="227" spans="1:8" ht="16.5" customHeight="1">
      <c r="A227" s="116"/>
      <c r="B227" s="116"/>
      <c r="C227" s="92">
        <v>3020</v>
      </c>
      <c r="D227" s="93" t="s">
        <v>1099</v>
      </c>
      <c r="E227" s="129">
        <v>30121</v>
      </c>
      <c r="F227" s="24">
        <v>1500</v>
      </c>
      <c r="G227" s="24"/>
      <c r="H227" s="24">
        <f>E227+F227-G227</f>
        <v>31621</v>
      </c>
    </row>
    <row r="228" spans="1:8" ht="16.5" customHeight="1">
      <c r="A228" s="116"/>
      <c r="B228" s="116"/>
      <c r="C228" s="92">
        <v>4010</v>
      </c>
      <c r="D228" s="93" t="s">
        <v>1100</v>
      </c>
      <c r="E228" s="129">
        <v>292044</v>
      </c>
      <c r="F228" s="24"/>
      <c r="G228" s="24"/>
      <c r="H228" s="24">
        <f aca="true" t="shared" si="12" ref="H228:H239">E228+F228-G228</f>
        <v>292044</v>
      </c>
    </row>
    <row r="229" spans="1:8" ht="16.5" customHeight="1">
      <c r="A229" s="116"/>
      <c r="B229" s="116"/>
      <c r="C229" s="92">
        <v>4040</v>
      </c>
      <c r="D229" s="93" t="s">
        <v>1101</v>
      </c>
      <c r="E229" s="129">
        <v>23370</v>
      </c>
      <c r="F229" s="24"/>
      <c r="G229" s="24"/>
      <c r="H229" s="24">
        <f t="shared" si="12"/>
        <v>23370</v>
      </c>
    </row>
    <row r="230" spans="1:8" ht="16.5" customHeight="1">
      <c r="A230" s="116"/>
      <c r="B230" s="116"/>
      <c r="C230" s="92">
        <v>4110</v>
      </c>
      <c r="D230" s="93" t="s">
        <v>1102</v>
      </c>
      <c r="E230" s="129">
        <v>53421</v>
      </c>
      <c r="F230" s="24">
        <v>228</v>
      </c>
      <c r="G230" s="24"/>
      <c r="H230" s="24">
        <f t="shared" si="12"/>
        <v>53649</v>
      </c>
    </row>
    <row r="231" spans="1:8" ht="16.5" customHeight="1">
      <c r="A231" s="116"/>
      <c r="B231" s="116"/>
      <c r="C231" s="92">
        <v>4120</v>
      </c>
      <c r="D231" s="93" t="s">
        <v>1103</v>
      </c>
      <c r="E231" s="129">
        <v>8465</v>
      </c>
      <c r="F231" s="24">
        <v>37</v>
      </c>
      <c r="G231" s="24"/>
      <c r="H231" s="24">
        <f t="shared" si="12"/>
        <v>8502</v>
      </c>
    </row>
    <row r="232" spans="1:8" ht="12.75" customHeight="1" hidden="1">
      <c r="A232" s="116"/>
      <c r="B232" s="116"/>
      <c r="C232" s="92"/>
      <c r="D232" s="93"/>
      <c r="E232" s="129"/>
      <c r="F232" s="24"/>
      <c r="G232" s="24"/>
      <c r="H232" s="24">
        <f t="shared" si="12"/>
        <v>0</v>
      </c>
    </row>
    <row r="233" spans="1:8" ht="16.5" customHeight="1">
      <c r="A233" s="116"/>
      <c r="B233" s="116"/>
      <c r="C233" s="92">
        <v>4210</v>
      </c>
      <c r="D233" s="93" t="s">
        <v>1104</v>
      </c>
      <c r="E233" s="129">
        <v>3650</v>
      </c>
      <c r="F233" s="24">
        <v>500</v>
      </c>
      <c r="G233" s="24"/>
      <c r="H233" s="24">
        <f t="shared" si="12"/>
        <v>4150</v>
      </c>
    </row>
    <row r="234" spans="1:8" ht="16.5" customHeight="1">
      <c r="A234" s="116"/>
      <c r="B234" s="116"/>
      <c r="C234" s="92">
        <v>4240</v>
      </c>
      <c r="D234" s="93" t="s">
        <v>1105</v>
      </c>
      <c r="E234" s="129">
        <v>4100</v>
      </c>
      <c r="F234" s="24"/>
      <c r="G234" s="24"/>
      <c r="H234" s="24">
        <f t="shared" si="12"/>
        <v>4100</v>
      </c>
    </row>
    <row r="235" spans="1:8" ht="12.75" customHeight="1" hidden="1">
      <c r="A235" s="116"/>
      <c r="B235" s="116"/>
      <c r="C235" s="92"/>
      <c r="D235" s="93"/>
      <c r="E235" s="129"/>
      <c r="F235" s="24"/>
      <c r="G235" s="24"/>
      <c r="H235" s="24">
        <f t="shared" si="12"/>
        <v>0</v>
      </c>
    </row>
    <row r="236" spans="1:8" ht="12.75" customHeight="1" hidden="1">
      <c r="A236" s="116"/>
      <c r="B236" s="116"/>
      <c r="C236" s="92"/>
      <c r="D236" s="93"/>
      <c r="E236" s="129"/>
      <c r="F236" s="24"/>
      <c r="G236" s="24"/>
      <c r="H236" s="24">
        <f t="shared" si="12"/>
        <v>0</v>
      </c>
    </row>
    <row r="237" spans="1:8" ht="16.5" customHeight="1">
      <c r="A237" s="116"/>
      <c r="B237" s="116"/>
      <c r="C237" s="92">
        <v>4300</v>
      </c>
      <c r="D237" s="93" t="s">
        <v>1106</v>
      </c>
      <c r="E237" s="129">
        <v>950</v>
      </c>
      <c r="F237" s="24"/>
      <c r="G237" s="24"/>
      <c r="H237" s="24">
        <f t="shared" si="12"/>
        <v>950</v>
      </c>
    </row>
    <row r="238" spans="1:8" ht="16.5" customHeight="1">
      <c r="A238" s="116"/>
      <c r="B238" s="116"/>
      <c r="C238" s="92">
        <v>4410</v>
      </c>
      <c r="D238" s="130" t="s">
        <v>1107</v>
      </c>
      <c r="E238" s="129">
        <v>510</v>
      </c>
      <c r="F238" s="24"/>
      <c r="G238" s="24"/>
      <c r="H238" s="24">
        <f t="shared" si="12"/>
        <v>510</v>
      </c>
    </row>
    <row r="239" spans="1:8" ht="16.5" customHeight="1">
      <c r="A239" s="116"/>
      <c r="B239" s="116"/>
      <c r="C239" s="92">
        <v>4440</v>
      </c>
      <c r="D239" s="93" t="s">
        <v>1108</v>
      </c>
      <c r="E239" s="129">
        <v>18345</v>
      </c>
      <c r="F239" s="24"/>
      <c r="G239" s="24"/>
      <c r="H239" s="24">
        <f t="shared" si="12"/>
        <v>18345</v>
      </c>
    </row>
    <row r="240" spans="1:8" s="16" customFormat="1" ht="16.5" customHeight="1">
      <c r="A240" s="114"/>
      <c r="B240" s="114">
        <v>80110</v>
      </c>
      <c r="C240" s="109"/>
      <c r="D240" s="110" t="s">
        <v>1109</v>
      </c>
      <c r="E240" s="20">
        <f>SUM(E241:E279)</f>
        <v>2791778</v>
      </c>
      <c r="F240" s="20">
        <f>SUM(F241:F279)</f>
        <v>0</v>
      </c>
      <c r="G240" s="20">
        <f>SUM(G241:G279)</f>
        <v>0</v>
      </c>
      <c r="H240" s="20">
        <f>SUM(H241:H279)</f>
        <v>2791778</v>
      </c>
    </row>
    <row r="241" spans="1:8" ht="16.5" customHeight="1">
      <c r="A241" s="116"/>
      <c r="B241" s="116"/>
      <c r="C241" s="92">
        <v>3020</v>
      </c>
      <c r="D241" s="93" t="s">
        <v>1110</v>
      </c>
      <c r="E241" s="129">
        <v>159123</v>
      </c>
      <c r="F241" s="24"/>
      <c r="G241" s="24"/>
      <c r="H241" s="24">
        <f>E241+F241-G241</f>
        <v>159123</v>
      </c>
    </row>
    <row r="242" spans="1:8" ht="16.5" customHeight="1">
      <c r="A242" s="116"/>
      <c r="B242" s="116"/>
      <c r="C242" s="92">
        <v>4010</v>
      </c>
      <c r="D242" s="93" t="s">
        <v>1111</v>
      </c>
      <c r="E242" s="129">
        <v>1774252</v>
      </c>
      <c r="F242" s="24"/>
      <c r="G242" s="24"/>
      <c r="H242" s="24">
        <f>E242+F242-G242</f>
        <v>1774252</v>
      </c>
    </row>
    <row r="243" spans="1:8" ht="16.5" customHeight="1">
      <c r="A243" s="116"/>
      <c r="B243" s="116"/>
      <c r="C243" s="92">
        <v>4040</v>
      </c>
      <c r="D243" s="93" t="s">
        <v>1112</v>
      </c>
      <c r="E243" s="129">
        <v>134626</v>
      </c>
      <c r="F243" s="24"/>
      <c r="G243" s="24"/>
      <c r="H243" s="24">
        <f>E243+F243-G243</f>
        <v>134626</v>
      </c>
    </row>
    <row r="244" spans="1:8" ht="16.5" customHeight="1">
      <c r="A244" s="116"/>
      <c r="B244" s="116"/>
      <c r="C244" s="92">
        <v>4110</v>
      </c>
      <c r="D244" s="93" t="s">
        <v>1115</v>
      </c>
      <c r="E244" s="129">
        <v>318708</v>
      </c>
      <c r="F244" s="24"/>
      <c r="G244" s="24"/>
      <c r="H244" s="24">
        <f>E244+F244-G244</f>
        <v>318708</v>
      </c>
    </row>
    <row r="245" spans="1:8" ht="12.75" customHeight="1" hidden="1">
      <c r="A245" s="116"/>
      <c r="B245" s="116"/>
      <c r="C245" s="92"/>
      <c r="D245" s="93"/>
      <c r="E245" s="129"/>
      <c r="F245" s="24"/>
      <c r="G245" s="24"/>
      <c r="H245" s="24"/>
    </row>
    <row r="246" spans="1:8" ht="12.75" customHeight="1" hidden="1">
      <c r="A246" s="116"/>
      <c r="B246" s="116"/>
      <c r="C246" s="92"/>
      <c r="D246" s="93"/>
      <c r="E246" s="129"/>
      <c r="F246" s="24"/>
      <c r="G246" s="24"/>
      <c r="H246" s="24"/>
    </row>
    <row r="247" spans="1:8" ht="16.5" customHeight="1">
      <c r="A247" s="116"/>
      <c r="B247" s="116"/>
      <c r="C247" s="92">
        <v>4120</v>
      </c>
      <c r="D247" s="93" t="s">
        <v>1116</v>
      </c>
      <c r="E247" s="129">
        <v>50507</v>
      </c>
      <c r="F247" s="24"/>
      <c r="G247" s="24"/>
      <c r="H247" s="24">
        <f>E247+F247-G247</f>
        <v>50507</v>
      </c>
    </row>
    <row r="248" spans="1:8" ht="12.75" customHeight="1" hidden="1">
      <c r="A248" s="116"/>
      <c r="B248" s="116"/>
      <c r="C248" s="92"/>
      <c r="D248" s="93"/>
      <c r="E248" s="129"/>
      <c r="F248" s="24"/>
      <c r="G248" s="24"/>
      <c r="H248" s="24"/>
    </row>
    <row r="249" spans="1:8" ht="12.75" customHeight="1" hidden="1">
      <c r="A249" s="116"/>
      <c r="B249" s="116"/>
      <c r="C249" s="92"/>
      <c r="D249" s="93"/>
      <c r="E249" s="129"/>
      <c r="F249" s="24"/>
      <c r="G249" s="24"/>
      <c r="H249" s="24"/>
    </row>
    <row r="250" spans="1:8" ht="16.5" customHeight="1">
      <c r="A250" s="116"/>
      <c r="B250" s="116"/>
      <c r="C250" s="92">
        <v>4170</v>
      </c>
      <c r="D250" s="93" t="s">
        <v>1117</v>
      </c>
      <c r="E250" s="129">
        <v>3000</v>
      </c>
      <c r="F250" s="24"/>
      <c r="G250" s="24"/>
      <c r="H250" s="24">
        <f>E250+F250-G250</f>
        <v>3000</v>
      </c>
    </row>
    <row r="251" spans="1:8" ht="12.75" customHeight="1" hidden="1">
      <c r="A251" s="116"/>
      <c r="B251" s="116"/>
      <c r="C251" s="92"/>
      <c r="D251" s="93"/>
      <c r="E251" s="129"/>
      <c r="F251" s="24"/>
      <c r="G251" s="24"/>
      <c r="H251" s="24"/>
    </row>
    <row r="252" spans="1:8" ht="12.75" customHeight="1" hidden="1">
      <c r="A252" s="116"/>
      <c r="B252" s="116"/>
      <c r="C252" s="92"/>
      <c r="D252" s="93"/>
      <c r="E252" s="129"/>
      <c r="F252" s="24"/>
      <c r="G252" s="24"/>
      <c r="H252" s="24"/>
    </row>
    <row r="253" spans="1:8" ht="16.5" customHeight="1">
      <c r="A253" s="116"/>
      <c r="B253" s="116"/>
      <c r="C253" s="92">
        <v>4210</v>
      </c>
      <c r="D253" s="93" t="s">
        <v>1118</v>
      </c>
      <c r="E253" s="129">
        <v>127551</v>
      </c>
      <c r="F253" s="24"/>
      <c r="G253" s="24"/>
      <c r="H253" s="24">
        <f>E253+F253-G253</f>
        <v>127551</v>
      </c>
    </row>
    <row r="254" spans="1:8" ht="12.75" customHeight="1" hidden="1">
      <c r="A254" s="116"/>
      <c r="B254" s="116"/>
      <c r="C254" s="92"/>
      <c r="D254" s="93"/>
      <c r="E254" s="129"/>
      <c r="F254" s="24"/>
      <c r="G254" s="24"/>
      <c r="H254" s="24"/>
    </row>
    <row r="255" spans="1:8" ht="12.75" customHeight="1" hidden="1">
      <c r="A255" s="116"/>
      <c r="B255" s="116"/>
      <c r="C255" s="92"/>
      <c r="D255" s="93"/>
      <c r="E255" s="129"/>
      <c r="F255" s="24"/>
      <c r="G255" s="24"/>
      <c r="H255" s="24"/>
    </row>
    <row r="256" spans="1:8" ht="16.5" customHeight="1">
      <c r="A256" s="116"/>
      <c r="B256" s="116"/>
      <c r="C256" s="92">
        <v>4240</v>
      </c>
      <c r="D256" s="93" t="s">
        <v>1119</v>
      </c>
      <c r="E256" s="129">
        <v>7000</v>
      </c>
      <c r="F256" s="24"/>
      <c r="G256" s="24"/>
      <c r="H256" s="24">
        <f>E256+F256-G256</f>
        <v>7000</v>
      </c>
    </row>
    <row r="257" spans="1:8" ht="12.75" customHeight="1" hidden="1">
      <c r="A257" s="116"/>
      <c r="B257" s="116"/>
      <c r="C257" s="92"/>
      <c r="D257" s="93"/>
      <c r="E257" s="129"/>
      <c r="F257" s="24"/>
      <c r="G257" s="24"/>
      <c r="H257" s="24"/>
    </row>
    <row r="258" spans="1:8" ht="12.75" customHeight="1" hidden="1">
      <c r="A258" s="116"/>
      <c r="B258" s="116"/>
      <c r="C258" s="92"/>
      <c r="D258" s="93"/>
      <c r="E258" s="129"/>
      <c r="F258" s="24"/>
      <c r="G258" s="24"/>
      <c r="H258" s="24"/>
    </row>
    <row r="259" spans="1:8" ht="16.5" customHeight="1">
      <c r="A259" s="116"/>
      <c r="B259" s="116"/>
      <c r="C259" s="92">
        <v>4260</v>
      </c>
      <c r="D259" s="93" t="s">
        <v>1120</v>
      </c>
      <c r="E259" s="129">
        <v>26000</v>
      </c>
      <c r="F259" s="24"/>
      <c r="G259" s="24"/>
      <c r="H259" s="24">
        <f>E259+F259-G259</f>
        <v>26000</v>
      </c>
    </row>
    <row r="260" spans="1:8" ht="12.75" customHeight="1" hidden="1">
      <c r="A260" s="116"/>
      <c r="B260" s="116"/>
      <c r="C260" s="92"/>
      <c r="D260" s="93"/>
      <c r="E260" s="129"/>
      <c r="F260" s="24"/>
      <c r="G260" s="24"/>
      <c r="H260" s="24"/>
    </row>
    <row r="261" spans="1:8" ht="12.75" customHeight="1" hidden="1">
      <c r="A261" s="116"/>
      <c r="B261" s="116"/>
      <c r="C261" s="92"/>
      <c r="D261" s="93"/>
      <c r="E261" s="129"/>
      <c r="F261" s="24"/>
      <c r="G261" s="24"/>
      <c r="H261" s="24"/>
    </row>
    <row r="262" spans="1:8" ht="16.5" customHeight="1">
      <c r="A262" s="116"/>
      <c r="B262" s="116"/>
      <c r="C262" s="92">
        <v>4270</v>
      </c>
      <c r="D262" s="93" t="s">
        <v>1121</v>
      </c>
      <c r="E262" s="129">
        <v>14000</v>
      </c>
      <c r="F262" s="24"/>
      <c r="G262" s="24"/>
      <c r="H262" s="24">
        <f>E262+F262-G262</f>
        <v>14000</v>
      </c>
    </row>
    <row r="263" spans="1:8" ht="16.5" customHeight="1">
      <c r="A263" s="116"/>
      <c r="B263" s="116"/>
      <c r="C263" s="92">
        <v>4300</v>
      </c>
      <c r="D263" s="93" t="s">
        <v>1122</v>
      </c>
      <c r="E263" s="129">
        <v>19358</v>
      </c>
      <c r="F263" s="24"/>
      <c r="G263" s="24"/>
      <c r="H263" s="24">
        <f>E263+F263-G263</f>
        <v>19358</v>
      </c>
    </row>
    <row r="264" spans="1:8" ht="12.75" customHeight="1" hidden="1">
      <c r="A264" s="116"/>
      <c r="B264" s="116"/>
      <c r="C264" s="92"/>
      <c r="D264" s="93"/>
      <c r="E264" s="129"/>
      <c r="F264" s="24"/>
      <c r="G264" s="24"/>
      <c r="H264" s="24"/>
    </row>
    <row r="265" spans="1:8" ht="12.75" customHeight="1" hidden="1">
      <c r="A265" s="116"/>
      <c r="B265" s="116"/>
      <c r="C265" s="92"/>
      <c r="D265" s="93"/>
      <c r="E265" s="129"/>
      <c r="F265" s="24"/>
      <c r="G265" s="24"/>
      <c r="H265" s="24"/>
    </row>
    <row r="266" spans="1:8" ht="16.5" customHeight="1">
      <c r="A266" s="116"/>
      <c r="B266" s="116"/>
      <c r="C266" s="92">
        <v>4350</v>
      </c>
      <c r="D266" s="93" t="s">
        <v>1123</v>
      </c>
      <c r="E266" s="129">
        <v>1400</v>
      </c>
      <c r="F266" s="24"/>
      <c r="G266" s="24"/>
      <c r="H266" s="24">
        <f>E266+F266-G266</f>
        <v>1400</v>
      </c>
    </row>
    <row r="267" spans="1:8" ht="16.5" customHeight="1">
      <c r="A267" s="116"/>
      <c r="B267" s="116"/>
      <c r="C267" s="92">
        <v>4360</v>
      </c>
      <c r="D267" s="93" t="s">
        <v>1126</v>
      </c>
      <c r="E267" s="129">
        <v>2000</v>
      </c>
      <c r="F267" s="24"/>
      <c r="G267" s="24"/>
      <c r="H267" s="24">
        <f>E267+F267-G267</f>
        <v>2000</v>
      </c>
    </row>
    <row r="268" spans="1:8" ht="16.5" customHeight="1">
      <c r="A268" s="116"/>
      <c r="B268" s="116"/>
      <c r="C268" s="92">
        <v>4370</v>
      </c>
      <c r="D268" s="93" t="s">
        <v>1127</v>
      </c>
      <c r="E268" s="129">
        <v>3500</v>
      </c>
      <c r="F268" s="24"/>
      <c r="G268" s="24"/>
      <c r="H268" s="24">
        <f>E268+F268-G268</f>
        <v>3500</v>
      </c>
    </row>
    <row r="269" spans="1:8" ht="16.5" customHeight="1">
      <c r="A269" s="116"/>
      <c r="B269" s="116"/>
      <c r="C269" s="92">
        <v>4410</v>
      </c>
      <c r="D269" s="93" t="s">
        <v>1128</v>
      </c>
      <c r="E269" s="129">
        <v>7000</v>
      </c>
      <c r="F269" s="24"/>
      <c r="G269" s="24"/>
      <c r="H269" s="24">
        <f>E269+F269-G269</f>
        <v>7000</v>
      </c>
    </row>
    <row r="270" spans="1:8" ht="12.75" customHeight="1" hidden="1">
      <c r="A270" s="116"/>
      <c r="B270" s="116"/>
      <c r="C270" s="92"/>
      <c r="D270" s="93"/>
      <c r="E270" s="129"/>
      <c r="F270" s="24"/>
      <c r="G270" s="24"/>
      <c r="H270" s="24"/>
    </row>
    <row r="271" spans="1:8" ht="12.75" customHeight="1" hidden="1">
      <c r="A271" s="116"/>
      <c r="B271" s="116"/>
      <c r="C271" s="92"/>
      <c r="D271" s="93"/>
      <c r="E271" s="129"/>
      <c r="F271" s="24"/>
      <c r="G271" s="24"/>
      <c r="H271" s="24"/>
    </row>
    <row r="272" spans="1:8" ht="12.75" customHeight="1" hidden="1">
      <c r="A272" s="116"/>
      <c r="B272" s="116"/>
      <c r="C272" s="92"/>
      <c r="D272" s="93"/>
      <c r="E272" s="129"/>
      <c r="F272" s="24"/>
      <c r="G272" s="24"/>
      <c r="H272" s="24"/>
    </row>
    <row r="273" spans="1:8" ht="16.5" customHeight="1">
      <c r="A273" s="116"/>
      <c r="B273" s="116"/>
      <c r="C273" s="92">
        <v>4430</v>
      </c>
      <c r="D273" s="93" t="s">
        <v>1129</v>
      </c>
      <c r="E273" s="129">
        <v>4000</v>
      </c>
      <c r="F273" s="24"/>
      <c r="G273" s="24"/>
      <c r="H273" s="24">
        <f aca="true" t="shared" si="13" ref="H273:H279">E273+F273-G273</f>
        <v>4000</v>
      </c>
    </row>
    <row r="274" spans="1:8" ht="16.5" customHeight="1">
      <c r="A274" s="116"/>
      <c r="B274" s="116"/>
      <c r="C274" s="92">
        <v>4440</v>
      </c>
      <c r="D274" s="93" t="s">
        <v>1130</v>
      </c>
      <c r="E274" s="129">
        <v>105253</v>
      </c>
      <c r="F274" s="24"/>
      <c r="G274" s="24"/>
      <c r="H274" s="24">
        <f t="shared" si="13"/>
        <v>105253</v>
      </c>
    </row>
    <row r="275" spans="1:8" ht="16.5" customHeight="1">
      <c r="A275" s="116"/>
      <c r="B275" s="116"/>
      <c r="C275" s="92">
        <v>4700</v>
      </c>
      <c r="D275" s="93" t="s">
        <v>1131</v>
      </c>
      <c r="E275" s="129">
        <v>1500</v>
      </c>
      <c r="F275" s="24"/>
      <c r="G275" s="24"/>
      <c r="H275" s="24">
        <f t="shared" si="13"/>
        <v>1500</v>
      </c>
    </row>
    <row r="276" spans="1:8" ht="28.5" customHeight="1">
      <c r="A276" s="116"/>
      <c r="B276" s="116"/>
      <c r="C276" s="92">
        <v>4740</v>
      </c>
      <c r="D276" s="93" t="s">
        <v>1132</v>
      </c>
      <c r="E276" s="129">
        <v>1500</v>
      </c>
      <c r="F276" s="24"/>
      <c r="G276" s="24"/>
      <c r="H276" s="24">
        <f t="shared" si="13"/>
        <v>1500</v>
      </c>
    </row>
    <row r="277" spans="1:8" ht="16.5" customHeight="1">
      <c r="A277" s="116"/>
      <c r="B277" s="116"/>
      <c r="C277" s="92">
        <v>4750</v>
      </c>
      <c r="D277" s="93" t="s">
        <v>1133</v>
      </c>
      <c r="E277" s="129">
        <v>6500</v>
      </c>
      <c r="F277" s="24"/>
      <c r="G277" s="24"/>
      <c r="H277" s="24">
        <f t="shared" si="13"/>
        <v>6500</v>
      </c>
    </row>
    <row r="278" spans="1:8" ht="16.5" customHeight="1">
      <c r="A278" s="116"/>
      <c r="B278" s="116"/>
      <c r="C278" s="92">
        <v>6050</v>
      </c>
      <c r="D278" s="93" t="s">
        <v>1134</v>
      </c>
      <c r="E278" s="129">
        <v>25000</v>
      </c>
      <c r="F278" s="24"/>
      <c r="G278" s="24"/>
      <c r="H278" s="24">
        <f t="shared" si="13"/>
        <v>25000</v>
      </c>
    </row>
    <row r="279" spans="1:8" ht="16.5" customHeight="1">
      <c r="A279" s="116"/>
      <c r="B279" s="116"/>
      <c r="C279" s="92">
        <v>6060</v>
      </c>
      <c r="D279" s="93" t="s">
        <v>1135</v>
      </c>
      <c r="E279" s="129">
        <f>F279+G279</f>
        <v>0</v>
      </c>
      <c r="F279" s="24"/>
      <c r="G279" s="24"/>
      <c r="H279" s="24">
        <f t="shared" si="13"/>
        <v>0</v>
      </c>
    </row>
    <row r="280" spans="1:8" s="16" customFormat="1" ht="16.5" customHeight="1">
      <c r="A280" s="114"/>
      <c r="B280" s="114">
        <v>80113</v>
      </c>
      <c r="C280" s="109"/>
      <c r="D280" s="110" t="s">
        <v>1136</v>
      </c>
      <c r="E280" s="20">
        <f>E281</f>
        <v>821000</v>
      </c>
      <c r="F280" s="20">
        <f>F281</f>
        <v>28000</v>
      </c>
      <c r="G280" s="20">
        <f>G281</f>
        <v>30000</v>
      </c>
      <c r="H280" s="20">
        <f>H281</f>
        <v>819000</v>
      </c>
    </row>
    <row r="281" spans="1:8" ht="16.5" customHeight="1">
      <c r="A281" s="116"/>
      <c r="B281" s="116"/>
      <c r="C281" s="92">
        <v>4300</v>
      </c>
      <c r="D281" s="93" t="s">
        <v>1137</v>
      </c>
      <c r="E281" s="129">
        <v>821000</v>
      </c>
      <c r="F281" s="24">
        <v>28000</v>
      </c>
      <c r="G281" s="24">
        <v>30000</v>
      </c>
      <c r="H281" s="24">
        <f>E281+F281-G281</f>
        <v>819000</v>
      </c>
    </row>
    <row r="282" spans="1:8" s="16" customFormat="1" ht="16.5" customHeight="1">
      <c r="A282" s="114"/>
      <c r="B282" s="114">
        <v>80114</v>
      </c>
      <c r="C282" s="109"/>
      <c r="D282" s="110" t="s">
        <v>1138</v>
      </c>
      <c r="E282" s="20">
        <f>SUM(E283:E299)</f>
        <v>393851</v>
      </c>
      <c r="F282" s="20">
        <f>SUM(F283:F299)</f>
        <v>4000</v>
      </c>
      <c r="G282" s="20">
        <f>SUM(G283:G299)</f>
        <v>5000</v>
      </c>
      <c r="H282" s="20">
        <f>SUM(H283:H299)</f>
        <v>392851</v>
      </c>
    </row>
    <row r="283" spans="1:8" ht="16.5" customHeight="1">
      <c r="A283" s="116"/>
      <c r="B283" s="116"/>
      <c r="C283" s="92">
        <v>4010</v>
      </c>
      <c r="D283" s="93" t="s">
        <v>1139</v>
      </c>
      <c r="E283" s="129">
        <v>271554</v>
      </c>
      <c r="F283" s="24"/>
      <c r="G283" s="24"/>
      <c r="H283" s="24">
        <f aca="true" t="shared" si="14" ref="H283:H299">E283+F283-G283</f>
        <v>271554</v>
      </c>
    </row>
    <row r="284" spans="1:8" ht="16.5" customHeight="1">
      <c r="A284" s="116"/>
      <c r="B284" s="116"/>
      <c r="C284" s="92">
        <v>4040</v>
      </c>
      <c r="D284" s="93" t="s">
        <v>1140</v>
      </c>
      <c r="E284" s="129">
        <v>16000</v>
      </c>
      <c r="F284" s="24"/>
      <c r="G284" s="24"/>
      <c r="H284" s="24">
        <f t="shared" si="14"/>
        <v>16000</v>
      </c>
    </row>
    <row r="285" spans="1:8" ht="16.5" customHeight="1">
      <c r="A285" s="116"/>
      <c r="B285" s="116"/>
      <c r="C285" s="92">
        <v>4110</v>
      </c>
      <c r="D285" s="93" t="s">
        <v>1141</v>
      </c>
      <c r="E285" s="129">
        <v>44688</v>
      </c>
      <c r="F285" s="24"/>
      <c r="G285" s="24"/>
      <c r="H285" s="24">
        <f t="shared" si="14"/>
        <v>44688</v>
      </c>
    </row>
    <row r="286" spans="1:8" ht="16.5" customHeight="1">
      <c r="A286" s="116"/>
      <c r="B286" s="116"/>
      <c r="C286" s="92">
        <v>4120</v>
      </c>
      <c r="D286" s="93" t="s">
        <v>1142</v>
      </c>
      <c r="E286" s="129">
        <v>7082</v>
      </c>
      <c r="F286" s="24"/>
      <c r="G286" s="24"/>
      <c r="H286" s="24">
        <f t="shared" si="14"/>
        <v>7082</v>
      </c>
    </row>
    <row r="287" spans="1:8" ht="16.5" customHeight="1">
      <c r="A287" s="116"/>
      <c r="B287" s="116"/>
      <c r="C287" s="92">
        <v>4170</v>
      </c>
      <c r="D287" s="93" t="s">
        <v>1143</v>
      </c>
      <c r="E287" s="129">
        <v>1500</v>
      </c>
      <c r="F287" s="24"/>
      <c r="G287" s="24"/>
      <c r="H287" s="24">
        <f t="shared" si="14"/>
        <v>1500</v>
      </c>
    </row>
    <row r="288" spans="1:8" ht="16.5" customHeight="1">
      <c r="A288" s="116"/>
      <c r="B288" s="116"/>
      <c r="C288" s="92">
        <v>4210</v>
      </c>
      <c r="D288" s="93" t="s">
        <v>1144</v>
      </c>
      <c r="E288" s="129">
        <v>15000</v>
      </c>
      <c r="F288" s="24"/>
      <c r="G288" s="24">
        <v>5000</v>
      </c>
      <c r="H288" s="24">
        <f t="shared" si="14"/>
        <v>10000</v>
      </c>
    </row>
    <row r="289" spans="1:8" ht="16.5" customHeight="1">
      <c r="A289" s="116"/>
      <c r="B289" s="116"/>
      <c r="C289" s="92">
        <v>4270</v>
      </c>
      <c r="D289" s="93" t="s">
        <v>1145</v>
      </c>
      <c r="E289" s="129">
        <v>1000</v>
      </c>
      <c r="F289" s="24"/>
      <c r="G289" s="24"/>
      <c r="H289" s="24">
        <f t="shared" si="14"/>
        <v>1000</v>
      </c>
    </row>
    <row r="290" spans="1:8" ht="16.5" customHeight="1">
      <c r="A290" s="116"/>
      <c r="B290" s="116"/>
      <c r="C290" s="92">
        <v>4300</v>
      </c>
      <c r="D290" s="93" t="s">
        <v>1146</v>
      </c>
      <c r="E290" s="129">
        <v>6360</v>
      </c>
      <c r="F290" s="24">
        <v>2000</v>
      </c>
      <c r="G290" s="24"/>
      <c r="H290" s="24">
        <f t="shared" si="14"/>
        <v>8360</v>
      </c>
    </row>
    <row r="291" spans="1:8" ht="16.5" customHeight="1">
      <c r="A291" s="116"/>
      <c r="B291" s="116"/>
      <c r="C291" s="92">
        <v>4350</v>
      </c>
      <c r="D291" s="93" t="s">
        <v>1147</v>
      </c>
      <c r="E291" s="129">
        <f>F291+G291</f>
        <v>0</v>
      </c>
      <c r="F291" s="24"/>
      <c r="G291" s="24"/>
      <c r="H291" s="24">
        <f t="shared" si="14"/>
        <v>0</v>
      </c>
    </row>
    <row r="292" spans="1:8" ht="16.5" customHeight="1">
      <c r="A292" s="116"/>
      <c r="B292" s="116"/>
      <c r="C292" s="92">
        <v>4370</v>
      </c>
      <c r="D292" s="93" t="s">
        <v>1149</v>
      </c>
      <c r="E292" s="129">
        <v>4000</v>
      </c>
      <c r="F292" s="24"/>
      <c r="G292" s="24"/>
      <c r="H292" s="24">
        <f t="shared" si="14"/>
        <v>4000</v>
      </c>
    </row>
    <row r="293" spans="1:8" ht="16.5" customHeight="1">
      <c r="A293" s="116"/>
      <c r="B293" s="116"/>
      <c r="C293" s="92">
        <v>4410</v>
      </c>
      <c r="D293" s="93" t="s">
        <v>1150</v>
      </c>
      <c r="E293" s="129">
        <v>8000</v>
      </c>
      <c r="F293" s="24">
        <v>2000</v>
      </c>
      <c r="G293" s="24"/>
      <c r="H293" s="24">
        <f t="shared" si="14"/>
        <v>10000</v>
      </c>
    </row>
    <row r="294" spans="1:8" ht="16.5" customHeight="1">
      <c r="A294" s="116"/>
      <c r="B294" s="116"/>
      <c r="C294" s="92">
        <v>4430</v>
      </c>
      <c r="D294" s="93" t="s">
        <v>1151</v>
      </c>
      <c r="E294" s="129">
        <v>800</v>
      </c>
      <c r="F294" s="24"/>
      <c r="G294" s="24"/>
      <c r="H294" s="24">
        <f t="shared" si="14"/>
        <v>800</v>
      </c>
    </row>
    <row r="295" spans="1:8" ht="16.5" customHeight="1">
      <c r="A295" s="116"/>
      <c r="B295" s="116"/>
      <c r="C295" s="92">
        <v>4440</v>
      </c>
      <c r="D295" s="93" t="s">
        <v>1152</v>
      </c>
      <c r="E295" s="129">
        <v>6867</v>
      </c>
      <c r="F295" s="24"/>
      <c r="G295" s="24"/>
      <c r="H295" s="24">
        <f t="shared" si="14"/>
        <v>6867</v>
      </c>
    </row>
    <row r="296" spans="1:8" ht="16.5" customHeight="1">
      <c r="A296" s="116"/>
      <c r="B296" s="116"/>
      <c r="C296" s="92">
        <v>4700</v>
      </c>
      <c r="D296" s="93" t="s">
        <v>1153</v>
      </c>
      <c r="E296" s="129">
        <v>3000</v>
      </c>
      <c r="F296" s="24"/>
      <c r="G296" s="24"/>
      <c r="H296" s="24">
        <f t="shared" si="14"/>
        <v>3000</v>
      </c>
    </row>
    <row r="297" spans="1:8" ht="26.25" customHeight="1">
      <c r="A297" s="116"/>
      <c r="B297" s="116"/>
      <c r="C297" s="92">
        <v>4740</v>
      </c>
      <c r="D297" s="93" t="s">
        <v>1154</v>
      </c>
      <c r="E297" s="129">
        <v>2000</v>
      </c>
      <c r="F297" s="24"/>
      <c r="G297" s="24"/>
      <c r="H297" s="24">
        <f t="shared" si="14"/>
        <v>2000</v>
      </c>
    </row>
    <row r="298" spans="1:8" ht="16.5" customHeight="1">
      <c r="A298" s="116"/>
      <c r="B298" s="116"/>
      <c r="C298" s="92">
        <v>4750</v>
      </c>
      <c r="D298" s="93" t="s">
        <v>1155</v>
      </c>
      <c r="E298" s="129">
        <v>6000</v>
      </c>
      <c r="F298" s="24"/>
      <c r="G298" s="24"/>
      <c r="H298" s="24">
        <f t="shared" si="14"/>
        <v>6000</v>
      </c>
    </row>
    <row r="299" spans="1:8" ht="16.5" customHeight="1">
      <c r="A299" s="116"/>
      <c r="B299" s="116"/>
      <c r="C299" s="92">
        <v>6060</v>
      </c>
      <c r="D299" s="93" t="s">
        <v>1156</v>
      </c>
      <c r="E299" s="129">
        <f>F299+G299</f>
        <v>0</v>
      </c>
      <c r="F299" s="24"/>
      <c r="G299" s="24"/>
      <c r="H299" s="24">
        <f t="shared" si="14"/>
        <v>0</v>
      </c>
    </row>
    <row r="300" spans="1:8" s="16" customFormat="1" ht="16.5" customHeight="1">
      <c r="A300" s="114"/>
      <c r="B300" s="114">
        <v>80146</v>
      </c>
      <c r="C300" s="109"/>
      <c r="D300" s="110" t="s">
        <v>1157</v>
      </c>
      <c r="E300" s="20">
        <f>E301+E302</f>
        <v>50055</v>
      </c>
      <c r="F300" s="20">
        <f>F301+F302</f>
        <v>0</v>
      </c>
      <c r="G300" s="20">
        <f>G301+G302</f>
        <v>0</v>
      </c>
      <c r="H300" s="20">
        <f>H301+H302</f>
        <v>50055</v>
      </c>
    </row>
    <row r="301" spans="1:8" ht="16.5" customHeight="1">
      <c r="A301" s="116"/>
      <c r="B301" s="116"/>
      <c r="C301" s="92">
        <v>4300</v>
      </c>
      <c r="D301" s="93" t="s">
        <v>1158</v>
      </c>
      <c r="E301" s="129">
        <v>34739</v>
      </c>
      <c r="F301" s="24"/>
      <c r="G301" s="24"/>
      <c r="H301" s="24">
        <f>E301+F301-G301</f>
        <v>34739</v>
      </c>
    </row>
    <row r="302" spans="1:8" ht="16.5" customHeight="1">
      <c r="A302" s="116"/>
      <c r="B302" s="116"/>
      <c r="C302" s="92">
        <v>4700</v>
      </c>
      <c r="D302" s="93" t="s">
        <v>1159</v>
      </c>
      <c r="E302" s="129">
        <v>15316</v>
      </c>
      <c r="F302" s="24"/>
      <c r="G302" s="24"/>
      <c r="H302" s="24">
        <f>E302+F302-G302</f>
        <v>15316</v>
      </c>
    </row>
    <row r="303" spans="1:8" s="132" customFormat="1" ht="16.5" customHeight="1">
      <c r="A303" s="114"/>
      <c r="B303" s="114">
        <v>80148</v>
      </c>
      <c r="C303" s="131"/>
      <c r="D303" s="110" t="s">
        <v>1160</v>
      </c>
      <c r="E303" s="20">
        <f>SUM(E304:E322)</f>
        <v>464249</v>
      </c>
      <c r="F303" s="20">
        <f>SUM(F304:F322)</f>
        <v>2370</v>
      </c>
      <c r="G303" s="20">
        <f>SUM(G304:G322)</f>
        <v>0</v>
      </c>
      <c r="H303" s="20">
        <f>SUM(H304:H322)</f>
        <v>466619</v>
      </c>
    </row>
    <row r="304" spans="1:8" ht="16.5" customHeight="1">
      <c r="A304" s="116"/>
      <c r="B304" s="114"/>
      <c r="C304" s="88">
        <v>3020</v>
      </c>
      <c r="D304" s="93" t="s">
        <v>1161</v>
      </c>
      <c r="E304" s="113">
        <v>3600</v>
      </c>
      <c r="F304" s="24"/>
      <c r="G304" s="24"/>
      <c r="H304" s="24">
        <f>E304+F304-G304</f>
        <v>3600</v>
      </c>
    </row>
    <row r="305" spans="1:8" ht="16.5" customHeight="1">
      <c r="A305" s="116"/>
      <c r="B305" s="114"/>
      <c r="C305" s="92">
        <v>4010</v>
      </c>
      <c r="D305" s="93" t="s">
        <v>1162</v>
      </c>
      <c r="E305" s="129">
        <v>115862</v>
      </c>
      <c r="F305" s="24">
        <v>2000</v>
      </c>
      <c r="G305" s="24"/>
      <c r="H305" s="24">
        <f>E305+F305-G305</f>
        <v>117862</v>
      </c>
    </row>
    <row r="306" spans="1:8" ht="16.5" customHeight="1">
      <c r="A306" s="116"/>
      <c r="B306" s="114"/>
      <c r="C306" s="92">
        <v>4040</v>
      </c>
      <c r="D306" s="93" t="s">
        <v>1163</v>
      </c>
      <c r="E306" s="129">
        <v>9529</v>
      </c>
      <c r="F306" s="24"/>
      <c r="G306" s="24"/>
      <c r="H306" s="24">
        <f>E306+F306-G306</f>
        <v>9529</v>
      </c>
    </row>
    <row r="307" spans="1:8" ht="16.5" customHeight="1">
      <c r="A307" s="116"/>
      <c r="B307" s="114"/>
      <c r="C307" s="92">
        <v>4110</v>
      </c>
      <c r="D307" s="93" t="s">
        <v>1164</v>
      </c>
      <c r="E307" s="129">
        <v>19386</v>
      </c>
      <c r="F307" s="24">
        <v>310</v>
      </c>
      <c r="G307" s="24"/>
      <c r="H307" s="24">
        <f>E307+F307-G307</f>
        <v>19696</v>
      </c>
    </row>
    <row r="308" spans="1:8" ht="16.5" customHeight="1">
      <c r="A308" s="116"/>
      <c r="B308" s="114"/>
      <c r="C308" s="92">
        <v>4120</v>
      </c>
      <c r="D308" s="93" t="s">
        <v>1165</v>
      </c>
      <c r="E308" s="129">
        <v>3072</v>
      </c>
      <c r="F308" s="24">
        <v>60</v>
      </c>
      <c r="G308" s="24"/>
      <c r="H308" s="24">
        <f>E308+F308-G308</f>
        <v>3132</v>
      </c>
    </row>
    <row r="309" spans="1:8" ht="12.75" customHeight="1" hidden="1">
      <c r="A309" s="116"/>
      <c r="B309" s="114"/>
      <c r="C309" s="92"/>
      <c r="D309" s="93"/>
      <c r="E309" s="129"/>
      <c r="F309" s="24"/>
      <c r="G309" s="24"/>
      <c r="H309" s="24"/>
    </row>
    <row r="310" spans="1:8" ht="16.5" customHeight="1">
      <c r="A310" s="116"/>
      <c r="B310" s="114"/>
      <c r="C310" s="92">
        <v>4210</v>
      </c>
      <c r="D310" s="93" t="s">
        <v>1166</v>
      </c>
      <c r="E310" s="129">
        <v>13000</v>
      </c>
      <c r="F310" s="24"/>
      <c r="G310" s="24"/>
      <c r="H310" s="24">
        <f>E310+F310-G310</f>
        <v>13000</v>
      </c>
    </row>
    <row r="311" spans="1:8" ht="16.5" customHeight="1">
      <c r="A311" s="116"/>
      <c r="B311" s="114"/>
      <c r="C311" s="92">
        <v>4220</v>
      </c>
      <c r="D311" s="93" t="s">
        <v>1167</v>
      </c>
      <c r="E311" s="129">
        <v>279000</v>
      </c>
      <c r="F311" s="24"/>
      <c r="G311" s="24"/>
      <c r="H311" s="24">
        <f>E311+F311-G311</f>
        <v>279000</v>
      </c>
    </row>
    <row r="312" spans="1:8" ht="16.5" customHeight="1">
      <c r="A312" s="116"/>
      <c r="B312" s="114"/>
      <c r="C312" s="92">
        <v>4270</v>
      </c>
      <c r="D312" s="93" t="s">
        <v>1168</v>
      </c>
      <c r="E312" s="129">
        <v>9000</v>
      </c>
      <c r="F312" s="24"/>
      <c r="G312" s="24"/>
      <c r="H312" s="24">
        <f>E312+F312-G312</f>
        <v>9000</v>
      </c>
    </row>
    <row r="313" spans="1:8" ht="16.5" customHeight="1">
      <c r="A313" s="116"/>
      <c r="B313" s="114"/>
      <c r="C313" s="92">
        <v>4300</v>
      </c>
      <c r="D313" s="93" t="s">
        <v>1169</v>
      </c>
      <c r="E313" s="129">
        <v>1800</v>
      </c>
      <c r="F313" s="24"/>
      <c r="G313" s="24"/>
      <c r="H313" s="24">
        <f>E313+F313-G313</f>
        <v>1800</v>
      </c>
    </row>
    <row r="314" spans="1:8" ht="12.75" customHeight="1" hidden="1">
      <c r="A314" s="116"/>
      <c r="B314" s="114"/>
      <c r="C314" s="92"/>
      <c r="D314" s="93"/>
      <c r="E314" s="129"/>
      <c r="F314" s="24"/>
      <c r="G314" s="24"/>
      <c r="H314" s="24"/>
    </row>
    <row r="315" spans="1:8" ht="12.75" customHeight="1" hidden="1">
      <c r="A315" s="116"/>
      <c r="B315" s="114"/>
      <c r="C315" s="92"/>
      <c r="D315" s="93"/>
      <c r="E315" s="129"/>
      <c r="F315" s="24"/>
      <c r="G315" s="24"/>
      <c r="H315" s="24"/>
    </row>
    <row r="316" spans="1:8" ht="16.5" customHeight="1">
      <c r="A316" s="116"/>
      <c r="B316" s="114"/>
      <c r="C316" s="92">
        <v>4410</v>
      </c>
      <c r="D316" s="93" t="s">
        <v>1170</v>
      </c>
      <c r="E316" s="129">
        <v>450</v>
      </c>
      <c r="F316" s="24"/>
      <c r="G316" s="24"/>
      <c r="H316" s="24">
        <f>E316+F316-G316</f>
        <v>450</v>
      </c>
    </row>
    <row r="317" spans="1:8" ht="12.75" customHeight="1" hidden="1">
      <c r="A317" s="116"/>
      <c r="B317" s="116"/>
      <c r="C317" s="92"/>
      <c r="D317" s="93"/>
      <c r="E317" s="129"/>
      <c r="F317" s="24"/>
      <c r="G317" s="24"/>
      <c r="H317" s="24"/>
    </row>
    <row r="318" spans="1:8" ht="16.5" customHeight="1">
      <c r="A318" s="116"/>
      <c r="B318" s="116"/>
      <c r="C318" s="92">
        <v>4440</v>
      </c>
      <c r="D318" s="93" t="s">
        <v>1171</v>
      </c>
      <c r="E318" s="129">
        <v>6150</v>
      </c>
      <c r="F318" s="24"/>
      <c r="G318" s="24"/>
      <c r="H318" s="24">
        <f>E318+F318-G318</f>
        <v>6150</v>
      </c>
    </row>
    <row r="319" spans="1:8" ht="16.5" customHeight="1">
      <c r="A319" s="115"/>
      <c r="B319" s="115"/>
      <c r="C319" s="92">
        <v>4700</v>
      </c>
      <c r="D319" s="93" t="s">
        <v>1172</v>
      </c>
      <c r="E319" s="129">
        <v>1800</v>
      </c>
      <c r="F319" s="24"/>
      <c r="G319" s="24"/>
      <c r="H319" s="24">
        <f>E319+F319-G319</f>
        <v>1800</v>
      </c>
    </row>
    <row r="320" spans="1:8" ht="26.25" customHeight="1">
      <c r="A320" s="115"/>
      <c r="B320" s="115"/>
      <c r="C320" s="92">
        <v>4740</v>
      </c>
      <c r="D320" s="93" t="s">
        <v>1173</v>
      </c>
      <c r="E320" s="129">
        <v>300</v>
      </c>
      <c r="F320" s="24"/>
      <c r="G320" s="24"/>
      <c r="H320" s="24">
        <f>E320+F320-G320</f>
        <v>300</v>
      </c>
    </row>
    <row r="321" spans="1:8" ht="16.5" customHeight="1">
      <c r="A321" s="115"/>
      <c r="B321" s="115"/>
      <c r="C321" s="92">
        <v>4750</v>
      </c>
      <c r="D321" s="93" t="s">
        <v>1174</v>
      </c>
      <c r="E321" s="129">
        <v>1300</v>
      </c>
      <c r="F321" s="24"/>
      <c r="G321" s="24"/>
      <c r="H321" s="24">
        <f>E321+F321-G321</f>
        <v>1300</v>
      </c>
    </row>
    <row r="322" spans="1:8" ht="16.5" customHeight="1">
      <c r="A322" s="115"/>
      <c r="B322" s="115"/>
      <c r="C322" s="92">
        <v>6060</v>
      </c>
      <c r="D322" s="93" t="s">
        <v>1175</v>
      </c>
      <c r="E322" s="129">
        <f>F322+G322</f>
        <v>0</v>
      </c>
      <c r="F322" s="24"/>
      <c r="G322" s="24"/>
      <c r="H322" s="24">
        <f>E322+F322-G322</f>
        <v>0</v>
      </c>
    </row>
    <row r="323" spans="1:8" s="16" customFormat="1" ht="16.5" customHeight="1">
      <c r="A323" s="114"/>
      <c r="B323" s="114">
        <v>80195</v>
      </c>
      <c r="C323" s="109"/>
      <c r="D323" s="110" t="s">
        <v>1176</v>
      </c>
      <c r="E323" s="20">
        <f>SUM(E324:E334)</f>
        <v>225837</v>
      </c>
      <c r="F323" s="20">
        <f>SUM(F324:F334)</f>
        <v>3528</v>
      </c>
      <c r="G323" s="20">
        <f>SUM(G324:G334)</f>
        <v>0</v>
      </c>
      <c r="H323" s="20">
        <f>SUM(H324:H334)</f>
        <v>229365</v>
      </c>
    </row>
    <row r="324" spans="1:8" ht="16.5" customHeight="1">
      <c r="A324" s="115"/>
      <c r="B324" s="115"/>
      <c r="C324" s="92">
        <v>3020</v>
      </c>
      <c r="D324" s="93" t="s">
        <v>1177</v>
      </c>
      <c r="E324" s="113">
        <v>15321</v>
      </c>
      <c r="F324" s="24"/>
      <c r="G324" s="24"/>
      <c r="H324" s="24">
        <f aca="true" t="shared" si="15" ref="H324:H334">E324+F324-G324</f>
        <v>15321</v>
      </c>
    </row>
    <row r="325" spans="1:8" ht="16.5" customHeight="1">
      <c r="A325" s="115"/>
      <c r="B325" s="115"/>
      <c r="C325" s="92">
        <v>3030</v>
      </c>
      <c r="D325" s="97" t="s">
        <v>1178</v>
      </c>
      <c r="E325" s="113">
        <v>95191</v>
      </c>
      <c r="F325" s="24"/>
      <c r="G325" s="24"/>
      <c r="H325" s="24">
        <f t="shared" si="15"/>
        <v>95191</v>
      </c>
    </row>
    <row r="326" spans="1:8" ht="16.5" customHeight="1">
      <c r="A326" s="115"/>
      <c r="B326" s="115"/>
      <c r="C326" s="92">
        <v>4110</v>
      </c>
      <c r="D326" s="93" t="s">
        <v>1179</v>
      </c>
      <c r="E326" s="113">
        <v>1036</v>
      </c>
      <c r="F326" s="24"/>
      <c r="G326" s="24"/>
      <c r="H326" s="24">
        <f t="shared" si="15"/>
        <v>1036</v>
      </c>
    </row>
    <row r="327" spans="1:8" ht="16.5" customHeight="1">
      <c r="A327" s="115"/>
      <c r="B327" s="115"/>
      <c r="C327" s="92">
        <v>4120</v>
      </c>
      <c r="D327" s="93" t="s">
        <v>1180</v>
      </c>
      <c r="E327" s="113">
        <v>165</v>
      </c>
      <c r="F327" s="24"/>
      <c r="G327" s="24"/>
      <c r="H327" s="24">
        <f t="shared" si="15"/>
        <v>165</v>
      </c>
    </row>
    <row r="328" spans="1:8" ht="16.5" customHeight="1">
      <c r="A328" s="115"/>
      <c r="B328" s="115"/>
      <c r="C328" s="92">
        <v>4170</v>
      </c>
      <c r="D328" s="97" t="s">
        <v>1181</v>
      </c>
      <c r="E328" s="133">
        <v>6700</v>
      </c>
      <c r="F328" s="24">
        <v>528</v>
      </c>
      <c r="G328" s="24"/>
      <c r="H328" s="24">
        <f t="shared" si="15"/>
        <v>7228</v>
      </c>
    </row>
    <row r="329" spans="1:8" ht="16.5" customHeight="1">
      <c r="A329" s="115"/>
      <c r="B329" s="115"/>
      <c r="C329" s="92">
        <v>4210</v>
      </c>
      <c r="D329" s="97" t="s">
        <v>1182</v>
      </c>
      <c r="E329" s="133">
        <v>10380</v>
      </c>
      <c r="F329" s="24">
        <v>2000</v>
      </c>
      <c r="G329" s="24"/>
      <c r="H329" s="24">
        <f t="shared" si="15"/>
        <v>12380</v>
      </c>
    </row>
    <row r="330" spans="1:8" ht="16.5" customHeight="1">
      <c r="A330" s="115"/>
      <c r="B330" s="115"/>
      <c r="C330" s="92">
        <v>4300</v>
      </c>
      <c r="D330" s="93" t="s">
        <v>1183</v>
      </c>
      <c r="E330" s="129">
        <v>43940</v>
      </c>
      <c r="F330" s="24">
        <v>1000</v>
      </c>
      <c r="G330" s="24"/>
      <c r="H330" s="24">
        <f t="shared" si="15"/>
        <v>44940</v>
      </c>
    </row>
    <row r="331" spans="1:8" ht="16.5" customHeight="1">
      <c r="A331" s="116"/>
      <c r="B331" s="116"/>
      <c r="C331" s="92">
        <v>4440</v>
      </c>
      <c r="D331" s="93" t="s">
        <v>1184</v>
      </c>
      <c r="E331" s="129">
        <v>51804</v>
      </c>
      <c r="F331" s="24"/>
      <c r="G331" s="24"/>
      <c r="H331" s="24">
        <f t="shared" si="15"/>
        <v>51804</v>
      </c>
    </row>
    <row r="332" spans="1:8" ht="16.5" customHeight="1">
      <c r="A332" s="116"/>
      <c r="B332" s="116"/>
      <c r="C332" s="92" t="s">
        <v>455</v>
      </c>
      <c r="D332" s="93" t="s">
        <v>976</v>
      </c>
      <c r="E332" s="129">
        <v>1300</v>
      </c>
      <c r="F332" s="24"/>
      <c r="G332" s="24"/>
      <c r="H332" s="24">
        <f>E332+F332-G332</f>
        <v>1300</v>
      </c>
    </row>
    <row r="333" spans="1:8" ht="28.5" customHeight="1">
      <c r="A333" s="116"/>
      <c r="B333" s="116"/>
      <c r="C333" s="92">
        <v>4740</v>
      </c>
      <c r="D333" s="93" t="s">
        <v>1186</v>
      </c>
      <c r="E333" s="129">
        <f>F333+G333</f>
        <v>0</v>
      </c>
      <c r="F333" s="24"/>
      <c r="G333" s="24"/>
      <c r="H333" s="24">
        <f t="shared" si="15"/>
        <v>0</v>
      </c>
    </row>
    <row r="334" spans="1:8" ht="16.5" customHeight="1">
      <c r="A334" s="116"/>
      <c r="B334" s="116"/>
      <c r="C334" s="92">
        <v>4750</v>
      </c>
      <c r="D334" s="93" t="s">
        <v>1187</v>
      </c>
      <c r="E334" s="129">
        <f>F334+G334</f>
        <v>0</v>
      </c>
      <c r="F334" s="24"/>
      <c r="G334" s="24"/>
      <c r="H334" s="24">
        <f t="shared" si="15"/>
        <v>0</v>
      </c>
    </row>
    <row r="335" spans="1:8" s="16" customFormat="1" ht="16.5" customHeight="1">
      <c r="A335" s="117">
        <v>851</v>
      </c>
      <c r="B335" s="117"/>
      <c r="C335" s="106"/>
      <c r="D335" s="107" t="s">
        <v>1188</v>
      </c>
      <c r="E335" s="15">
        <f>E344+E355+E336+E341</f>
        <v>486680</v>
      </c>
      <c r="F335" s="15">
        <f>F344+F355+F336+F341</f>
        <v>0</v>
      </c>
      <c r="G335" s="15">
        <f>G344+G355+G336+G341</f>
        <v>0</v>
      </c>
      <c r="H335" s="15">
        <f>H344+H355+H336+H341</f>
        <v>486680</v>
      </c>
    </row>
    <row r="336" spans="1:8" s="16" customFormat="1" ht="16.5" customHeight="1">
      <c r="A336" s="119"/>
      <c r="B336" s="119">
        <v>85121</v>
      </c>
      <c r="C336" s="120"/>
      <c r="D336" s="121" t="s">
        <v>1189</v>
      </c>
      <c r="E336" s="134">
        <f>E337+E339+E340</f>
        <v>353680</v>
      </c>
      <c r="F336" s="134">
        <f>F337+F339+F340</f>
        <v>0</v>
      </c>
      <c r="G336" s="134">
        <f>G337+G339+G340</f>
        <v>0</v>
      </c>
      <c r="H336" s="134">
        <f>H337+H339+H340</f>
        <v>353680</v>
      </c>
    </row>
    <row r="337" spans="1:8" ht="16.5" customHeight="1">
      <c r="A337" s="123"/>
      <c r="B337" s="123"/>
      <c r="C337" s="125">
        <v>6050</v>
      </c>
      <c r="D337" s="93" t="s">
        <v>1190</v>
      </c>
      <c r="E337" s="135">
        <v>353680</v>
      </c>
      <c r="F337" s="24"/>
      <c r="G337" s="24"/>
      <c r="H337" s="24">
        <f>E337+F337-G337</f>
        <v>353680</v>
      </c>
    </row>
    <row r="338" spans="1:8" ht="12.75" customHeight="1" hidden="1">
      <c r="A338" s="123"/>
      <c r="B338" s="124"/>
      <c r="C338" s="125"/>
      <c r="D338" s="93"/>
      <c r="E338" s="135"/>
      <c r="F338" s="24"/>
      <c r="G338" s="24"/>
      <c r="H338" s="24"/>
    </row>
    <row r="339" spans="1:8" ht="16.5" customHeight="1">
      <c r="A339" s="123"/>
      <c r="B339" s="124"/>
      <c r="C339" s="125">
        <v>6068</v>
      </c>
      <c r="D339" s="93" t="s">
        <v>1191</v>
      </c>
      <c r="E339" s="135">
        <f>F339+G339</f>
        <v>0</v>
      </c>
      <c r="F339" s="24"/>
      <c r="G339" s="24"/>
      <c r="H339" s="24">
        <f aca="true" t="shared" si="16" ref="H339:H344">E339+F339-G339</f>
        <v>0</v>
      </c>
    </row>
    <row r="340" spans="1:8" ht="16.5" customHeight="1">
      <c r="A340" s="123"/>
      <c r="B340" s="124"/>
      <c r="C340" s="125">
        <v>6069</v>
      </c>
      <c r="D340" s="93" t="s">
        <v>1192</v>
      </c>
      <c r="E340" s="135">
        <f>F340+G340</f>
        <v>0</v>
      </c>
      <c r="F340" s="24"/>
      <c r="G340" s="24"/>
      <c r="H340" s="24">
        <f t="shared" si="16"/>
        <v>0</v>
      </c>
    </row>
    <row r="341" spans="1:8" s="16" customFormat="1" ht="16.5" customHeight="1">
      <c r="A341" s="119"/>
      <c r="B341" s="119">
        <v>85153</v>
      </c>
      <c r="C341" s="120"/>
      <c r="D341" s="110" t="s">
        <v>1193</v>
      </c>
      <c r="E341" s="134">
        <f>E342+E343</f>
        <v>26000</v>
      </c>
      <c r="F341" s="134"/>
      <c r="G341" s="134"/>
      <c r="H341" s="134">
        <f t="shared" si="16"/>
        <v>26000</v>
      </c>
    </row>
    <row r="342" spans="1:8" ht="16.5" customHeight="1">
      <c r="A342" s="123"/>
      <c r="B342" s="119"/>
      <c r="C342" s="136">
        <v>4210</v>
      </c>
      <c r="D342" s="93" t="s">
        <v>1194</v>
      </c>
      <c r="E342" s="137">
        <v>16000</v>
      </c>
      <c r="F342" s="24"/>
      <c r="G342" s="24"/>
      <c r="H342" s="24">
        <f t="shared" si="16"/>
        <v>16000</v>
      </c>
    </row>
    <row r="343" spans="1:8" ht="16.5" customHeight="1">
      <c r="A343" s="123"/>
      <c r="B343" s="124"/>
      <c r="C343" s="125">
        <v>4300</v>
      </c>
      <c r="D343" s="93" t="s">
        <v>1195</v>
      </c>
      <c r="E343" s="135">
        <v>10000</v>
      </c>
      <c r="F343" s="24"/>
      <c r="G343" s="24"/>
      <c r="H343" s="24">
        <f t="shared" si="16"/>
        <v>10000</v>
      </c>
    </row>
    <row r="344" spans="1:8" s="16" customFormat="1" ht="16.5" customHeight="1">
      <c r="A344" s="114"/>
      <c r="B344" s="114">
        <v>85154</v>
      </c>
      <c r="C344" s="109"/>
      <c r="D344" s="110" t="s">
        <v>1196</v>
      </c>
      <c r="E344" s="20">
        <f>SUM(E346:E354)</f>
        <v>100000</v>
      </c>
      <c r="F344" s="20">
        <f>SUM(F346:F354)</f>
        <v>0</v>
      </c>
      <c r="G344" s="20">
        <f>G346+G347+G348+G349+G350</f>
        <v>0</v>
      </c>
      <c r="H344" s="20">
        <f t="shared" si="16"/>
        <v>100000</v>
      </c>
    </row>
    <row r="345" spans="1:8" ht="12.75" customHeight="1" hidden="1">
      <c r="A345" s="116"/>
      <c r="B345" s="116"/>
      <c r="C345" s="92"/>
      <c r="D345" s="93"/>
      <c r="E345" s="129"/>
      <c r="F345" s="24"/>
      <c r="G345" s="24"/>
      <c r="H345" s="24"/>
    </row>
    <row r="346" spans="1:8" ht="37.5" customHeight="1">
      <c r="A346" s="116"/>
      <c r="B346" s="116"/>
      <c r="C346" s="92">
        <v>2830</v>
      </c>
      <c r="D346" s="93" t="s">
        <v>1197</v>
      </c>
      <c r="E346" s="129">
        <v>30000</v>
      </c>
      <c r="F346" s="24"/>
      <c r="G346" s="24"/>
      <c r="H346" s="24">
        <f aca="true" t="shared" si="17" ref="H346:H354">E346+F346-G346</f>
        <v>30000</v>
      </c>
    </row>
    <row r="347" spans="1:8" ht="16.5" customHeight="1">
      <c r="A347" s="116"/>
      <c r="B347" s="116"/>
      <c r="C347" s="92">
        <v>3030</v>
      </c>
      <c r="D347" s="93" t="s">
        <v>1198</v>
      </c>
      <c r="E347" s="129">
        <v>17500</v>
      </c>
      <c r="F347" s="24"/>
      <c r="G347" s="24"/>
      <c r="H347" s="24">
        <f t="shared" si="17"/>
        <v>17500</v>
      </c>
    </row>
    <row r="348" spans="1:8" ht="16.5" customHeight="1">
      <c r="A348" s="116"/>
      <c r="B348" s="116"/>
      <c r="C348" s="92">
        <v>4170</v>
      </c>
      <c r="D348" s="93" t="s">
        <v>1199</v>
      </c>
      <c r="E348" s="129">
        <v>3900</v>
      </c>
      <c r="F348" s="24"/>
      <c r="G348" s="24"/>
      <c r="H348" s="24">
        <f t="shared" si="17"/>
        <v>3900</v>
      </c>
    </row>
    <row r="349" spans="1:8" ht="16.5" customHeight="1">
      <c r="A349" s="116"/>
      <c r="B349" s="116"/>
      <c r="C349" s="92">
        <v>4210</v>
      </c>
      <c r="D349" s="93" t="s">
        <v>1200</v>
      </c>
      <c r="E349" s="129">
        <v>18500</v>
      </c>
      <c r="F349" s="24"/>
      <c r="G349" s="24"/>
      <c r="H349" s="24">
        <f t="shared" si="17"/>
        <v>18500</v>
      </c>
    </row>
    <row r="350" spans="1:8" ht="16.5" customHeight="1">
      <c r="A350" s="116"/>
      <c r="B350" s="116"/>
      <c r="C350" s="92">
        <v>4300</v>
      </c>
      <c r="D350" s="93" t="s">
        <v>1201</v>
      </c>
      <c r="E350" s="129">
        <v>27300</v>
      </c>
      <c r="F350" s="24"/>
      <c r="G350" s="24"/>
      <c r="H350" s="24">
        <f t="shared" si="17"/>
        <v>27300</v>
      </c>
    </row>
    <row r="351" spans="1:8" ht="16.5" customHeight="1">
      <c r="A351" s="116"/>
      <c r="B351" s="116"/>
      <c r="C351" s="92">
        <v>4410</v>
      </c>
      <c r="D351" s="93" t="s">
        <v>1202</v>
      </c>
      <c r="E351" s="129">
        <v>1000</v>
      </c>
      <c r="F351" s="24"/>
      <c r="G351" s="24"/>
      <c r="H351" s="24">
        <f t="shared" si="17"/>
        <v>1000</v>
      </c>
    </row>
    <row r="352" spans="1:8" ht="16.5" customHeight="1">
      <c r="A352" s="116"/>
      <c r="B352" s="116"/>
      <c r="C352" s="92">
        <v>4610</v>
      </c>
      <c r="D352" s="93" t="s">
        <v>1203</v>
      </c>
      <c r="E352" s="129">
        <v>600</v>
      </c>
      <c r="F352" s="24"/>
      <c r="G352" s="24"/>
      <c r="H352" s="24">
        <f t="shared" si="17"/>
        <v>600</v>
      </c>
    </row>
    <row r="353" spans="1:8" ht="24.75" customHeight="1">
      <c r="A353" s="116"/>
      <c r="B353" s="116"/>
      <c r="C353" s="92">
        <v>4740</v>
      </c>
      <c r="D353" s="93" t="s">
        <v>1204</v>
      </c>
      <c r="E353" s="129">
        <v>200</v>
      </c>
      <c r="F353" s="24"/>
      <c r="G353" s="24"/>
      <c r="H353" s="24">
        <f t="shared" si="17"/>
        <v>200</v>
      </c>
    </row>
    <row r="354" spans="1:8" ht="16.5" customHeight="1">
      <c r="A354" s="116"/>
      <c r="B354" s="116"/>
      <c r="C354" s="92">
        <v>4750</v>
      </c>
      <c r="D354" s="93" t="s">
        <v>1205</v>
      </c>
      <c r="E354" s="129">
        <v>1000</v>
      </c>
      <c r="F354" s="24"/>
      <c r="G354" s="24"/>
      <c r="H354" s="24">
        <f t="shared" si="17"/>
        <v>1000</v>
      </c>
    </row>
    <row r="355" spans="1:8" ht="16.5" customHeight="1">
      <c r="A355" s="115"/>
      <c r="B355" s="115">
        <v>85195</v>
      </c>
      <c r="C355" s="85"/>
      <c r="D355" s="86" t="s">
        <v>1206</v>
      </c>
      <c r="E355" s="138">
        <f>E356</f>
        <v>7000</v>
      </c>
      <c r="F355" s="138">
        <f>F356</f>
        <v>0</v>
      </c>
      <c r="G355" s="138">
        <f>G356</f>
        <v>0</v>
      </c>
      <c r="H355" s="138">
        <f>H356</f>
        <v>7000</v>
      </c>
    </row>
    <row r="356" spans="1:8" ht="16.5" customHeight="1">
      <c r="A356" s="116"/>
      <c r="B356" s="116"/>
      <c r="C356" s="92">
        <v>4280</v>
      </c>
      <c r="D356" s="93" t="s">
        <v>1207</v>
      </c>
      <c r="E356" s="129">
        <v>7000</v>
      </c>
      <c r="F356" s="24"/>
      <c r="G356" s="24"/>
      <c r="H356" s="24">
        <f>E356+F356-G356</f>
        <v>7000</v>
      </c>
    </row>
    <row r="357" spans="1:8" s="16" customFormat="1" ht="16.5" customHeight="1">
      <c r="A357" s="117">
        <v>852</v>
      </c>
      <c r="B357" s="117"/>
      <c r="C357" s="106"/>
      <c r="D357" s="107" t="s">
        <v>1208</v>
      </c>
      <c r="E357" s="15">
        <f>E377+E379+E384+E386+E388+E422+E358+E360+E420</f>
        <v>6541366</v>
      </c>
      <c r="F357" s="15">
        <f>F377+F379+F384+F386+F388+F422+F358+F360+F420</f>
        <v>36927</v>
      </c>
      <c r="G357" s="15">
        <f>G377+G379+G384+G386+G388+G422+G358+G360+G420</f>
        <v>89725</v>
      </c>
      <c r="H357" s="15">
        <f>H377+H379+H384+H386+H388+H422+H358+H360+H420</f>
        <v>6488568</v>
      </c>
    </row>
    <row r="358" spans="1:8" s="16" customFormat="1" ht="16.5" customHeight="1">
      <c r="A358" s="119"/>
      <c r="B358" s="119">
        <v>85202</v>
      </c>
      <c r="C358" s="120"/>
      <c r="D358" s="121" t="s">
        <v>1209</v>
      </c>
      <c r="E358" s="134">
        <f>E359</f>
        <v>65000</v>
      </c>
      <c r="F358" s="134">
        <f>F359</f>
        <v>0</v>
      </c>
      <c r="G358" s="134">
        <f>G359</f>
        <v>0</v>
      </c>
      <c r="H358" s="134">
        <f>H359</f>
        <v>65000</v>
      </c>
    </row>
    <row r="359" spans="1:8" ht="30" customHeight="1">
      <c r="A359" s="123"/>
      <c r="B359" s="124"/>
      <c r="C359" s="125">
        <v>4330</v>
      </c>
      <c r="D359" s="96" t="s">
        <v>1210</v>
      </c>
      <c r="E359" s="135">
        <v>65000</v>
      </c>
      <c r="F359" s="24"/>
      <c r="G359" s="24"/>
      <c r="H359" s="24">
        <f>E359+F359-G359</f>
        <v>65000</v>
      </c>
    </row>
    <row r="360" spans="1:8" s="16" customFormat="1" ht="38.25" customHeight="1">
      <c r="A360" s="119"/>
      <c r="B360" s="119">
        <v>85212</v>
      </c>
      <c r="C360" s="120"/>
      <c r="D360" s="121" t="s">
        <v>1211</v>
      </c>
      <c r="E360" s="134">
        <f>SUM(E361:E376)</f>
        <v>4380580</v>
      </c>
      <c r="F360" s="134">
        <f>SUM(F361:F376)</f>
        <v>0</v>
      </c>
      <c r="G360" s="134">
        <f>SUM(G361:G376)</f>
        <v>0</v>
      </c>
      <c r="H360" s="134">
        <f>SUM(H361:H376)</f>
        <v>4380580</v>
      </c>
    </row>
    <row r="361" spans="1:8" ht="16.5" customHeight="1">
      <c r="A361" s="123"/>
      <c r="B361" s="124"/>
      <c r="C361" s="125">
        <v>3110</v>
      </c>
      <c r="D361" s="93" t="s">
        <v>1212</v>
      </c>
      <c r="E361" s="135">
        <v>4249163</v>
      </c>
      <c r="F361" s="24"/>
      <c r="G361" s="24"/>
      <c r="H361" s="24">
        <f aca="true" t="shared" si="18" ref="H361:H374">E361+F361-G361</f>
        <v>4249163</v>
      </c>
    </row>
    <row r="362" spans="1:8" ht="16.5" customHeight="1">
      <c r="A362" s="123"/>
      <c r="B362" s="124"/>
      <c r="C362" s="125">
        <v>4010</v>
      </c>
      <c r="D362" s="93" t="s">
        <v>1213</v>
      </c>
      <c r="E362" s="135">
        <v>76113</v>
      </c>
      <c r="F362" s="24"/>
      <c r="G362" s="24"/>
      <c r="H362" s="24">
        <f t="shared" si="18"/>
        <v>76113</v>
      </c>
    </row>
    <row r="363" spans="1:8" ht="16.5" customHeight="1">
      <c r="A363" s="123"/>
      <c r="B363" s="124"/>
      <c r="C363" s="92">
        <v>4040</v>
      </c>
      <c r="D363" s="130" t="s">
        <v>1214</v>
      </c>
      <c r="E363" s="135">
        <v>5272</v>
      </c>
      <c r="F363" s="24"/>
      <c r="G363" s="24"/>
      <c r="H363" s="24">
        <f t="shared" si="18"/>
        <v>5272</v>
      </c>
    </row>
    <row r="364" spans="1:8" ht="16.5" customHeight="1">
      <c r="A364" s="123"/>
      <c r="B364" s="124"/>
      <c r="C364" s="125">
        <v>4110</v>
      </c>
      <c r="D364" s="93" t="s">
        <v>1215</v>
      </c>
      <c r="E364" s="135">
        <v>13070</v>
      </c>
      <c r="F364" s="24"/>
      <c r="G364" s="24"/>
      <c r="H364" s="24">
        <f t="shared" si="18"/>
        <v>13070</v>
      </c>
    </row>
    <row r="365" spans="1:8" ht="16.5" customHeight="1">
      <c r="A365" s="123"/>
      <c r="B365" s="124"/>
      <c r="C365" s="125">
        <v>4120</v>
      </c>
      <c r="D365" s="93" t="s">
        <v>1216</v>
      </c>
      <c r="E365" s="135">
        <v>1994</v>
      </c>
      <c r="F365" s="24"/>
      <c r="G365" s="24"/>
      <c r="H365" s="24">
        <f t="shared" si="18"/>
        <v>1994</v>
      </c>
    </row>
    <row r="366" spans="1:8" ht="16.5" customHeight="1">
      <c r="A366" s="123"/>
      <c r="B366" s="124"/>
      <c r="C366" s="125">
        <v>4170</v>
      </c>
      <c r="D366" s="93" t="s">
        <v>1217</v>
      </c>
      <c r="E366" s="135">
        <f>F366+G366</f>
        <v>0</v>
      </c>
      <c r="F366" s="24"/>
      <c r="G366" s="24"/>
      <c r="H366" s="24">
        <f t="shared" si="18"/>
        <v>0</v>
      </c>
    </row>
    <row r="367" spans="1:8" ht="16.5" customHeight="1">
      <c r="A367" s="123"/>
      <c r="B367" s="124"/>
      <c r="C367" s="125">
        <v>4210</v>
      </c>
      <c r="D367" s="93" t="s">
        <v>1218</v>
      </c>
      <c r="E367" s="135">
        <v>12100</v>
      </c>
      <c r="F367" s="24"/>
      <c r="G367" s="24"/>
      <c r="H367" s="24">
        <f t="shared" si="18"/>
        <v>12100</v>
      </c>
    </row>
    <row r="368" spans="1:8" ht="16.5" customHeight="1">
      <c r="A368" s="123"/>
      <c r="B368" s="124"/>
      <c r="C368" s="125">
        <v>4300</v>
      </c>
      <c r="D368" s="93" t="s">
        <v>1219</v>
      </c>
      <c r="E368" s="135">
        <v>11860</v>
      </c>
      <c r="F368" s="24"/>
      <c r="G368" s="24"/>
      <c r="H368" s="24">
        <f t="shared" si="18"/>
        <v>11860</v>
      </c>
    </row>
    <row r="369" spans="1:8" ht="16.5" customHeight="1">
      <c r="A369" s="123"/>
      <c r="B369" s="124"/>
      <c r="C369" s="125">
        <v>4370</v>
      </c>
      <c r="D369" s="93" t="s">
        <v>1220</v>
      </c>
      <c r="E369" s="135">
        <v>1000</v>
      </c>
      <c r="F369" s="24"/>
      <c r="G369" s="24"/>
      <c r="H369" s="24">
        <f t="shared" si="18"/>
        <v>1000</v>
      </c>
    </row>
    <row r="370" spans="1:8" ht="16.5" customHeight="1">
      <c r="A370" s="123"/>
      <c r="B370" s="124"/>
      <c r="C370" s="125">
        <v>4410</v>
      </c>
      <c r="D370" s="93" t="s">
        <v>1221</v>
      </c>
      <c r="E370" s="135">
        <v>1000</v>
      </c>
      <c r="F370" s="24"/>
      <c r="G370" s="24"/>
      <c r="H370" s="24">
        <f t="shared" si="18"/>
        <v>1000</v>
      </c>
    </row>
    <row r="371" spans="1:8" ht="16.5" customHeight="1">
      <c r="A371" s="123"/>
      <c r="B371" s="124"/>
      <c r="C371" s="125">
        <v>4440</v>
      </c>
      <c r="D371" s="93" t="s">
        <v>1230</v>
      </c>
      <c r="E371" s="135">
        <v>2008</v>
      </c>
      <c r="F371" s="24"/>
      <c r="G371" s="24"/>
      <c r="H371" s="24">
        <f t="shared" si="18"/>
        <v>2008</v>
      </c>
    </row>
    <row r="372" spans="1:8" ht="16.5" customHeight="1">
      <c r="A372" s="123"/>
      <c r="B372" s="124"/>
      <c r="C372" s="125">
        <v>4700</v>
      </c>
      <c r="D372" s="93" t="s">
        <v>1231</v>
      </c>
      <c r="E372" s="135">
        <v>1200</v>
      </c>
      <c r="F372" s="24"/>
      <c r="G372" s="24"/>
      <c r="H372" s="24">
        <f t="shared" si="18"/>
        <v>1200</v>
      </c>
    </row>
    <row r="373" spans="1:8" ht="26.25" customHeight="1">
      <c r="A373" s="123"/>
      <c r="B373" s="124"/>
      <c r="C373" s="125">
        <v>4740</v>
      </c>
      <c r="D373" s="93" t="s">
        <v>1232</v>
      </c>
      <c r="E373" s="135">
        <v>1800</v>
      </c>
      <c r="F373" s="24"/>
      <c r="G373" s="24"/>
      <c r="H373" s="24">
        <f t="shared" si="18"/>
        <v>1800</v>
      </c>
    </row>
    <row r="374" spans="1:8" ht="16.5" customHeight="1">
      <c r="A374" s="123"/>
      <c r="B374" s="124"/>
      <c r="C374" s="125">
        <v>4750</v>
      </c>
      <c r="D374" s="93" t="s">
        <v>1233</v>
      </c>
      <c r="E374" s="135">
        <v>4000</v>
      </c>
      <c r="F374" s="24"/>
      <c r="G374" s="24"/>
      <c r="H374" s="24">
        <f t="shared" si="18"/>
        <v>4000</v>
      </c>
    </row>
    <row r="375" spans="1:8" ht="12.75" customHeight="1" hidden="1">
      <c r="A375" s="123"/>
      <c r="B375" s="124"/>
      <c r="C375" s="125"/>
      <c r="D375" s="93"/>
      <c r="E375" s="135"/>
      <c r="F375" s="24"/>
      <c r="G375" s="24"/>
      <c r="H375" s="24"/>
    </row>
    <row r="376" spans="1:8" ht="16.5" customHeight="1">
      <c r="A376" s="123"/>
      <c r="B376" s="124"/>
      <c r="C376" s="125">
        <v>6060</v>
      </c>
      <c r="D376" s="93" t="s">
        <v>1234</v>
      </c>
      <c r="E376" s="135">
        <f>F376+G376</f>
        <v>0</v>
      </c>
      <c r="F376" s="24"/>
      <c r="G376" s="24"/>
      <c r="H376" s="24">
        <f>E376+F376-G376</f>
        <v>0</v>
      </c>
    </row>
    <row r="377" spans="1:8" s="16" customFormat="1" ht="38.25" customHeight="1">
      <c r="A377" s="114"/>
      <c r="B377" s="114">
        <v>85213</v>
      </c>
      <c r="C377" s="109"/>
      <c r="D377" s="110" t="s">
        <v>1235</v>
      </c>
      <c r="E377" s="20">
        <f>E378</f>
        <v>13095</v>
      </c>
      <c r="F377" s="20">
        <f>F378</f>
        <v>0</v>
      </c>
      <c r="G377" s="20">
        <f>G378</f>
        <v>0</v>
      </c>
      <c r="H377" s="20">
        <f>H378</f>
        <v>13095</v>
      </c>
    </row>
    <row r="378" spans="1:8" ht="25.5" customHeight="1">
      <c r="A378" s="116"/>
      <c r="B378" s="116"/>
      <c r="C378" s="92">
        <v>4290</v>
      </c>
      <c r="D378" s="93" t="s">
        <v>1236</v>
      </c>
      <c r="E378" s="129">
        <v>13095</v>
      </c>
      <c r="F378" s="24"/>
      <c r="G378" s="24"/>
      <c r="H378" s="24">
        <f>E378+F378-G378</f>
        <v>13095</v>
      </c>
    </row>
    <row r="379" spans="1:8" s="16" customFormat="1" ht="29.25" customHeight="1">
      <c r="A379" s="114"/>
      <c r="B379" s="114">
        <v>85214</v>
      </c>
      <c r="C379" s="109"/>
      <c r="D379" s="110" t="s">
        <v>1237</v>
      </c>
      <c r="E379" s="20">
        <f>E380+E381+E382+E383</f>
        <v>648112</v>
      </c>
      <c r="F379" s="20">
        <f>F380+F382+F383+F381</f>
        <v>0</v>
      </c>
      <c r="G379" s="20">
        <f>G380+G382+G383+G381</f>
        <v>87225</v>
      </c>
      <c r="H379" s="20">
        <f>H380+H382+H383+H381</f>
        <v>560887</v>
      </c>
    </row>
    <row r="380" spans="1:8" ht="16.5" customHeight="1">
      <c r="A380" s="116"/>
      <c r="B380" s="116"/>
      <c r="C380" s="92">
        <v>3110</v>
      </c>
      <c r="D380" s="93" t="s">
        <v>1238</v>
      </c>
      <c r="E380" s="129">
        <v>596670</v>
      </c>
      <c r="F380" s="24"/>
      <c r="G380" s="24">
        <v>87225</v>
      </c>
      <c r="H380" s="24">
        <f>E380+F380-G380</f>
        <v>509445</v>
      </c>
    </row>
    <row r="381" spans="1:8" ht="16.5" customHeight="1">
      <c r="A381" s="116"/>
      <c r="B381" s="116"/>
      <c r="C381" s="92">
        <v>3119</v>
      </c>
      <c r="D381" s="93" t="s">
        <v>1239</v>
      </c>
      <c r="E381" s="129">
        <v>25692</v>
      </c>
      <c r="F381" s="24"/>
      <c r="G381" s="24"/>
      <c r="H381" s="24">
        <f>E381+F381-G381</f>
        <v>25692</v>
      </c>
    </row>
    <row r="382" spans="1:8" ht="16.5" customHeight="1">
      <c r="A382" s="116"/>
      <c r="B382" s="116"/>
      <c r="C382" s="92">
        <v>4210</v>
      </c>
      <c r="D382" s="93" t="s">
        <v>1240</v>
      </c>
      <c r="E382" s="129">
        <v>11330</v>
      </c>
      <c r="F382" s="24"/>
      <c r="G382" s="24"/>
      <c r="H382" s="24">
        <f>E382+F382-G382</f>
        <v>11330</v>
      </c>
    </row>
    <row r="383" spans="1:8" ht="16.5" customHeight="1">
      <c r="A383" s="116"/>
      <c r="B383" s="116"/>
      <c r="C383" s="92">
        <v>4300</v>
      </c>
      <c r="D383" s="130" t="s">
        <v>1241</v>
      </c>
      <c r="E383" s="129">
        <v>14420</v>
      </c>
      <c r="F383" s="24"/>
      <c r="G383" s="24"/>
      <c r="H383" s="24">
        <f>E383+F383-G383</f>
        <v>14420</v>
      </c>
    </row>
    <row r="384" spans="1:8" s="16" customFormat="1" ht="16.5" customHeight="1">
      <c r="A384" s="114"/>
      <c r="B384" s="114">
        <v>85215</v>
      </c>
      <c r="C384" s="109"/>
      <c r="D384" s="110" t="s">
        <v>1242</v>
      </c>
      <c r="E384" s="20">
        <f>E385</f>
        <v>257000</v>
      </c>
      <c r="F384" s="20">
        <f>F385</f>
        <v>0</v>
      </c>
      <c r="G384" s="20">
        <f>G385</f>
        <v>0</v>
      </c>
      <c r="H384" s="20">
        <f>H385</f>
        <v>257000</v>
      </c>
    </row>
    <row r="385" spans="1:8" ht="16.5" customHeight="1">
      <c r="A385" s="116"/>
      <c r="B385" s="116"/>
      <c r="C385" s="92">
        <v>3110</v>
      </c>
      <c r="D385" s="93" t="s">
        <v>1243</v>
      </c>
      <c r="E385" s="129">
        <v>257000</v>
      </c>
      <c r="F385" s="24"/>
      <c r="G385" s="24"/>
      <c r="H385" s="24">
        <f>E385+F385-G385</f>
        <v>257000</v>
      </c>
    </row>
    <row r="386" spans="1:8" ht="12.75" customHeight="1" hidden="1">
      <c r="A386" s="115"/>
      <c r="B386" s="115"/>
      <c r="C386" s="85"/>
      <c r="D386" s="86"/>
      <c r="E386" s="138"/>
      <c r="F386" s="24"/>
      <c r="G386" s="24"/>
      <c r="H386" s="24"/>
    </row>
    <row r="387" spans="1:8" ht="12.75" customHeight="1" hidden="1">
      <c r="A387" s="116"/>
      <c r="B387" s="116"/>
      <c r="C387" s="92"/>
      <c r="D387" s="93"/>
      <c r="E387" s="129"/>
      <c r="F387" s="24"/>
      <c r="G387" s="24"/>
      <c r="H387" s="24"/>
    </row>
    <row r="388" spans="1:8" s="16" customFormat="1" ht="16.5" customHeight="1">
      <c r="A388" s="114"/>
      <c r="B388" s="114">
        <v>85219</v>
      </c>
      <c r="C388" s="109"/>
      <c r="D388" s="110" t="s">
        <v>1244</v>
      </c>
      <c r="E388" s="20">
        <f>E390+E393+E394+E397+E400+E403+E407+E408+E409+E412+E413+E414+E415+E416+E417+E418+E419</f>
        <v>472135</v>
      </c>
      <c r="F388" s="20">
        <f>SUM(F390:F419)</f>
        <v>5180</v>
      </c>
      <c r="G388" s="20">
        <f>SUM(G390:G419)</f>
        <v>0</v>
      </c>
      <c r="H388" s="20">
        <f>SUM(H390:H419)</f>
        <v>477315</v>
      </c>
    </row>
    <row r="389" spans="1:8" ht="12.75" customHeight="1" hidden="1">
      <c r="A389" s="115"/>
      <c r="B389" s="115"/>
      <c r="C389" s="88"/>
      <c r="D389" s="139"/>
      <c r="E389" s="113"/>
      <c r="F389" s="24"/>
      <c r="G389" s="24"/>
      <c r="H389" s="24"/>
    </row>
    <row r="390" spans="1:8" ht="16.5" customHeight="1">
      <c r="A390" s="116"/>
      <c r="B390" s="116"/>
      <c r="C390" s="92">
        <v>4010</v>
      </c>
      <c r="D390" s="93" t="s">
        <v>1245</v>
      </c>
      <c r="E390" s="129">
        <v>322760</v>
      </c>
      <c r="F390" s="24">
        <v>5180</v>
      </c>
      <c r="G390" s="24"/>
      <c r="H390" s="24">
        <f aca="true" t="shared" si="19" ref="H390:H398">E390+F390-G390</f>
        <v>327940</v>
      </c>
    </row>
    <row r="391" spans="1:8" ht="12.75" customHeight="1" hidden="1">
      <c r="A391" s="116"/>
      <c r="B391" s="116"/>
      <c r="C391" s="92">
        <v>4018</v>
      </c>
      <c r="D391" s="93" t="s">
        <v>1246</v>
      </c>
      <c r="E391" s="129">
        <f aca="true" t="shared" si="20" ref="E391:E398">F391+G391</f>
        <v>0</v>
      </c>
      <c r="F391" s="24"/>
      <c r="G391" s="24"/>
      <c r="H391" s="24">
        <f t="shared" si="19"/>
        <v>0</v>
      </c>
    </row>
    <row r="392" spans="1:8" ht="12.75" customHeight="1" hidden="1">
      <c r="A392" s="116"/>
      <c r="B392" s="116"/>
      <c r="C392" s="92">
        <v>4019</v>
      </c>
      <c r="D392" s="93" t="s">
        <v>1247</v>
      </c>
      <c r="E392" s="129">
        <f t="shared" si="20"/>
        <v>0</v>
      </c>
      <c r="F392" s="24"/>
      <c r="G392" s="24"/>
      <c r="H392" s="24">
        <f t="shared" si="19"/>
        <v>0</v>
      </c>
    </row>
    <row r="393" spans="1:8" ht="16.5" customHeight="1">
      <c r="A393" s="116"/>
      <c r="B393" s="116"/>
      <c r="C393" s="92">
        <v>4040</v>
      </c>
      <c r="D393" s="130" t="s">
        <v>1248</v>
      </c>
      <c r="E393" s="129">
        <v>20007</v>
      </c>
      <c r="F393" s="24"/>
      <c r="G393" s="24"/>
      <c r="H393" s="24">
        <f t="shared" si="19"/>
        <v>20007</v>
      </c>
    </row>
    <row r="394" spans="1:8" ht="16.5" customHeight="1">
      <c r="A394" s="116"/>
      <c r="B394" s="116"/>
      <c r="C394" s="92">
        <v>4110</v>
      </c>
      <c r="D394" s="130" t="s">
        <v>1249</v>
      </c>
      <c r="E394" s="129">
        <v>54132</v>
      </c>
      <c r="F394" s="24"/>
      <c r="G394" s="24"/>
      <c r="H394" s="24">
        <f t="shared" si="19"/>
        <v>54132</v>
      </c>
    </row>
    <row r="395" spans="1:8" ht="12.75" customHeight="1" hidden="1">
      <c r="A395" s="116"/>
      <c r="B395" s="116"/>
      <c r="C395" s="92">
        <v>4118</v>
      </c>
      <c r="D395" s="130" t="s">
        <v>1250</v>
      </c>
      <c r="E395" s="129">
        <f t="shared" si="20"/>
        <v>0</v>
      </c>
      <c r="F395" s="24"/>
      <c r="G395" s="24"/>
      <c r="H395" s="24">
        <f t="shared" si="19"/>
        <v>0</v>
      </c>
    </row>
    <row r="396" spans="1:8" ht="12.75" customHeight="1" hidden="1">
      <c r="A396" s="116"/>
      <c r="B396" s="116"/>
      <c r="C396" s="92">
        <v>4119</v>
      </c>
      <c r="D396" s="130" t="s">
        <v>1251</v>
      </c>
      <c r="E396" s="129">
        <f t="shared" si="20"/>
        <v>0</v>
      </c>
      <c r="F396" s="24"/>
      <c r="G396" s="24"/>
      <c r="H396" s="24">
        <f t="shared" si="19"/>
        <v>0</v>
      </c>
    </row>
    <row r="397" spans="1:8" ht="16.5" customHeight="1">
      <c r="A397" s="116"/>
      <c r="B397" s="116"/>
      <c r="C397" s="92">
        <v>4120</v>
      </c>
      <c r="D397" s="130" t="s">
        <v>1252</v>
      </c>
      <c r="E397" s="129">
        <v>8350</v>
      </c>
      <c r="F397" s="24"/>
      <c r="G397" s="24"/>
      <c r="H397" s="24">
        <f t="shared" si="19"/>
        <v>8350</v>
      </c>
    </row>
    <row r="398" spans="1:8" ht="12.75" customHeight="1" hidden="1">
      <c r="A398" s="116"/>
      <c r="B398" s="116"/>
      <c r="C398" s="92">
        <v>4128</v>
      </c>
      <c r="D398" s="130" t="s">
        <v>1253</v>
      </c>
      <c r="E398" s="129">
        <f t="shared" si="20"/>
        <v>0</v>
      </c>
      <c r="F398" s="24"/>
      <c r="G398" s="24"/>
      <c r="H398" s="24">
        <f t="shared" si="19"/>
        <v>0</v>
      </c>
    </row>
    <row r="399" spans="1:8" ht="12.75" customHeight="1" hidden="1">
      <c r="A399" s="116"/>
      <c r="B399" s="116"/>
      <c r="C399" s="92">
        <v>4129</v>
      </c>
      <c r="D399" s="130" t="s">
        <v>1254</v>
      </c>
      <c r="E399" s="129" t="e">
        <f>#REF!</f>
        <v>#REF!</v>
      </c>
      <c r="F399" s="24"/>
      <c r="G399" s="24"/>
      <c r="H399" s="24">
        <f aca="true" t="shared" si="21" ref="H399:H419">E399+F399-G399</f>
        <v>0</v>
      </c>
    </row>
    <row r="400" spans="1:8" ht="16.5" customHeight="1">
      <c r="A400" s="116"/>
      <c r="B400" s="116"/>
      <c r="C400" s="92">
        <v>4170</v>
      </c>
      <c r="D400" s="93" t="s">
        <v>1255</v>
      </c>
      <c r="E400" s="129">
        <v>13200</v>
      </c>
      <c r="F400" s="24"/>
      <c r="G400" s="24"/>
      <c r="H400" s="24">
        <f t="shared" si="21"/>
        <v>13200</v>
      </c>
    </row>
    <row r="401" spans="1:8" ht="12.75" customHeight="1" hidden="1">
      <c r="A401" s="116"/>
      <c r="B401" s="116"/>
      <c r="C401" s="92">
        <v>4178</v>
      </c>
      <c r="D401" s="93" t="s">
        <v>1256</v>
      </c>
      <c r="E401" s="129" t="e">
        <f>#REF!</f>
        <v>#REF!</v>
      </c>
      <c r="F401" s="24"/>
      <c r="G401" s="24"/>
      <c r="H401" s="24">
        <f t="shared" si="21"/>
        <v>0</v>
      </c>
    </row>
    <row r="402" spans="1:8" ht="12.75" customHeight="1" hidden="1">
      <c r="A402" s="116"/>
      <c r="B402" s="116"/>
      <c r="C402" s="92">
        <v>4179</v>
      </c>
      <c r="D402" s="93" t="s">
        <v>1257</v>
      </c>
      <c r="E402" s="129" t="e">
        <f>#REF!</f>
        <v>#REF!</v>
      </c>
      <c r="F402" s="24"/>
      <c r="G402" s="24"/>
      <c r="H402" s="24">
        <f t="shared" si="21"/>
        <v>0</v>
      </c>
    </row>
    <row r="403" spans="1:8" ht="16.5" customHeight="1">
      <c r="A403" s="116"/>
      <c r="B403" s="116"/>
      <c r="C403" s="92">
        <v>4210</v>
      </c>
      <c r="D403" s="130" t="s">
        <v>1258</v>
      </c>
      <c r="E403" s="129">
        <v>14161</v>
      </c>
      <c r="F403" s="24"/>
      <c r="G403" s="24"/>
      <c r="H403" s="24">
        <f t="shared" si="21"/>
        <v>14161</v>
      </c>
    </row>
    <row r="404" spans="1:8" ht="12.75" customHeight="1" hidden="1">
      <c r="A404" s="116"/>
      <c r="B404" s="116"/>
      <c r="C404" s="92"/>
      <c r="D404" s="130"/>
      <c r="E404" s="129"/>
      <c r="F404" s="24"/>
      <c r="G404" s="24"/>
      <c r="H404" s="24">
        <f t="shared" si="21"/>
        <v>0</v>
      </c>
    </row>
    <row r="405" spans="1:8" ht="12.75" customHeight="1" hidden="1">
      <c r="A405" s="116"/>
      <c r="B405" s="116"/>
      <c r="C405" s="92"/>
      <c r="D405" s="130"/>
      <c r="E405" s="129"/>
      <c r="F405" s="24"/>
      <c r="G405" s="24"/>
      <c r="H405" s="24">
        <f t="shared" si="21"/>
        <v>0</v>
      </c>
    </row>
    <row r="406" spans="1:8" ht="12.75" customHeight="1" hidden="1">
      <c r="A406" s="116"/>
      <c r="B406" s="116"/>
      <c r="C406" s="92"/>
      <c r="D406" s="130"/>
      <c r="E406" s="129"/>
      <c r="F406" s="24"/>
      <c r="G406" s="24"/>
      <c r="H406" s="24">
        <f t="shared" si="21"/>
        <v>0</v>
      </c>
    </row>
    <row r="407" spans="1:8" ht="16.5" customHeight="1">
      <c r="A407" s="116"/>
      <c r="B407" s="116"/>
      <c r="C407" s="92">
        <v>4270</v>
      </c>
      <c r="D407" s="130" t="s">
        <v>1259</v>
      </c>
      <c r="E407" s="129">
        <v>2122</v>
      </c>
      <c r="F407" s="24"/>
      <c r="G407" s="24"/>
      <c r="H407" s="24">
        <f t="shared" si="21"/>
        <v>2122</v>
      </c>
    </row>
    <row r="408" spans="1:8" ht="16.5" customHeight="1">
      <c r="A408" s="116"/>
      <c r="B408" s="116"/>
      <c r="C408" s="92">
        <v>4280</v>
      </c>
      <c r="D408" s="93" t="s">
        <v>1260</v>
      </c>
      <c r="E408" s="129">
        <v>1030</v>
      </c>
      <c r="F408" s="24"/>
      <c r="G408" s="24"/>
      <c r="H408" s="24">
        <f t="shared" si="21"/>
        <v>1030</v>
      </c>
    </row>
    <row r="409" spans="1:8" ht="16.5" customHeight="1">
      <c r="A409" s="116"/>
      <c r="B409" s="116"/>
      <c r="C409" s="92">
        <v>4300</v>
      </c>
      <c r="D409" s="130" t="s">
        <v>1261</v>
      </c>
      <c r="E409" s="129">
        <v>7210</v>
      </c>
      <c r="F409" s="24"/>
      <c r="G409" s="24"/>
      <c r="H409" s="24">
        <f t="shared" si="21"/>
        <v>7210</v>
      </c>
    </row>
    <row r="410" spans="1:8" ht="12.75" customHeight="1" hidden="1">
      <c r="A410" s="116"/>
      <c r="B410" s="116"/>
      <c r="C410" s="92"/>
      <c r="D410" s="130"/>
      <c r="E410" s="129"/>
      <c r="F410" s="24"/>
      <c r="G410" s="24"/>
      <c r="H410" s="24">
        <f t="shared" si="21"/>
        <v>0</v>
      </c>
    </row>
    <row r="411" spans="1:8" ht="12.75" customHeight="1" hidden="1">
      <c r="A411" s="116"/>
      <c r="B411" s="116"/>
      <c r="C411" s="92"/>
      <c r="D411" s="130"/>
      <c r="E411" s="129"/>
      <c r="F411" s="24"/>
      <c r="G411" s="24"/>
      <c r="H411" s="24">
        <f t="shared" si="21"/>
        <v>0</v>
      </c>
    </row>
    <row r="412" spans="1:8" ht="16.5" customHeight="1">
      <c r="A412" s="116"/>
      <c r="B412" s="116"/>
      <c r="C412" s="92">
        <v>4350</v>
      </c>
      <c r="D412" s="130" t="s">
        <v>1262</v>
      </c>
      <c r="E412" s="129">
        <v>1030</v>
      </c>
      <c r="F412" s="24"/>
      <c r="G412" s="24"/>
      <c r="H412" s="24">
        <f t="shared" si="21"/>
        <v>1030</v>
      </c>
    </row>
    <row r="413" spans="1:8" ht="16.5" customHeight="1">
      <c r="A413" s="116"/>
      <c r="B413" s="116"/>
      <c r="C413" s="92">
        <v>4370</v>
      </c>
      <c r="D413" s="93" t="s">
        <v>1263</v>
      </c>
      <c r="E413" s="129">
        <v>2060</v>
      </c>
      <c r="F413" s="24"/>
      <c r="G413" s="24"/>
      <c r="H413" s="24">
        <f t="shared" si="21"/>
        <v>2060</v>
      </c>
    </row>
    <row r="414" spans="1:8" ht="16.5" customHeight="1">
      <c r="A414" s="116"/>
      <c r="B414" s="116"/>
      <c r="C414" s="92">
        <v>4410</v>
      </c>
      <c r="D414" s="130" t="s">
        <v>1264</v>
      </c>
      <c r="E414" s="129">
        <v>11691</v>
      </c>
      <c r="F414" s="24"/>
      <c r="G414" s="24"/>
      <c r="H414" s="24">
        <f t="shared" si="21"/>
        <v>11691</v>
      </c>
    </row>
    <row r="415" spans="1:8" ht="16.5" customHeight="1">
      <c r="A415" s="116"/>
      <c r="B415" s="116"/>
      <c r="C415" s="92">
        <v>4430</v>
      </c>
      <c r="D415" s="130" t="s">
        <v>1265</v>
      </c>
      <c r="E415" s="129">
        <v>210</v>
      </c>
      <c r="F415" s="24"/>
      <c r="G415" s="24"/>
      <c r="H415" s="24">
        <f t="shared" si="21"/>
        <v>210</v>
      </c>
    </row>
    <row r="416" spans="1:8" ht="16.5" customHeight="1">
      <c r="A416" s="116"/>
      <c r="B416" s="116"/>
      <c r="C416" s="92">
        <v>4440</v>
      </c>
      <c r="D416" s="93" t="s">
        <v>1266</v>
      </c>
      <c r="E416" s="129">
        <v>11492</v>
      </c>
      <c r="F416" s="24"/>
      <c r="G416" s="24"/>
      <c r="H416" s="24">
        <f t="shared" si="21"/>
        <v>11492</v>
      </c>
    </row>
    <row r="417" spans="1:8" ht="16.5" customHeight="1">
      <c r="A417" s="116"/>
      <c r="B417" s="116"/>
      <c r="C417" s="92">
        <v>4700</v>
      </c>
      <c r="D417" s="93" t="s">
        <v>1267</v>
      </c>
      <c r="E417" s="129">
        <v>620</v>
      </c>
      <c r="F417" s="24"/>
      <c r="G417" s="24"/>
      <c r="H417" s="24">
        <f t="shared" si="21"/>
        <v>620</v>
      </c>
    </row>
    <row r="418" spans="1:8" ht="24.75" customHeight="1">
      <c r="A418" s="115"/>
      <c r="B418" s="115"/>
      <c r="C418" s="88">
        <v>4740</v>
      </c>
      <c r="D418" s="93" t="s">
        <v>1268</v>
      </c>
      <c r="E418" s="113">
        <v>1030</v>
      </c>
      <c r="F418" s="24"/>
      <c r="G418" s="24"/>
      <c r="H418" s="24">
        <f t="shared" si="21"/>
        <v>1030</v>
      </c>
    </row>
    <row r="419" spans="1:8" ht="16.5" customHeight="1">
      <c r="A419" s="116"/>
      <c r="B419" s="116"/>
      <c r="C419" s="92">
        <v>4750</v>
      </c>
      <c r="D419" s="93" t="s">
        <v>1269</v>
      </c>
      <c r="E419" s="129">
        <v>1030</v>
      </c>
      <c r="F419" s="24"/>
      <c r="G419" s="24"/>
      <c r="H419" s="24">
        <f t="shared" si="21"/>
        <v>1030</v>
      </c>
    </row>
    <row r="420" spans="1:8" s="16" customFormat="1" ht="16.5" customHeight="1">
      <c r="A420" s="114"/>
      <c r="B420" s="114">
        <v>85278</v>
      </c>
      <c r="C420" s="109"/>
      <c r="D420" s="128" t="s">
        <v>1270</v>
      </c>
      <c r="E420" s="20">
        <f>E421</f>
        <v>0</v>
      </c>
      <c r="F420" s="20">
        <f>F421</f>
        <v>0</v>
      </c>
      <c r="G420" s="20">
        <f>G421</f>
        <v>0</v>
      </c>
      <c r="H420" s="20">
        <f>H421</f>
        <v>0</v>
      </c>
    </row>
    <row r="421" spans="1:8" ht="16.5" customHeight="1">
      <c r="A421" s="116"/>
      <c r="B421" s="116"/>
      <c r="C421" s="92">
        <v>3110</v>
      </c>
      <c r="D421" s="93" t="s">
        <v>1271</v>
      </c>
      <c r="E421" s="129">
        <f>F421+G421</f>
        <v>0</v>
      </c>
      <c r="F421" s="24"/>
      <c r="G421" s="24"/>
      <c r="H421" s="24">
        <f>E421+F421-G421</f>
        <v>0</v>
      </c>
    </row>
    <row r="422" spans="1:8" s="16" customFormat="1" ht="16.5" customHeight="1">
      <c r="A422" s="114"/>
      <c r="B422" s="114">
        <v>85295</v>
      </c>
      <c r="C422" s="109"/>
      <c r="D422" s="110" t="s">
        <v>1272</v>
      </c>
      <c r="E422" s="20">
        <f>SUM(E425:E436)</f>
        <v>705444</v>
      </c>
      <c r="F422" s="20">
        <f>SUM(F425:F436)</f>
        <v>31747</v>
      </c>
      <c r="G422" s="20">
        <f>SUM(G425:G436)</f>
        <v>2500</v>
      </c>
      <c r="H422" s="20">
        <f>SUM(H425:H436)</f>
        <v>734691</v>
      </c>
    </row>
    <row r="423" spans="1:8" ht="12.75" customHeight="1" hidden="1">
      <c r="A423" s="115"/>
      <c r="B423" s="115"/>
      <c r="C423" s="88"/>
      <c r="D423" s="97"/>
      <c r="E423" s="113"/>
      <c r="F423" s="24"/>
      <c r="G423" s="24"/>
      <c r="H423" s="24"/>
    </row>
    <row r="424" spans="1:8" ht="12.75" customHeight="1" hidden="1">
      <c r="A424" s="115"/>
      <c r="B424" s="115"/>
      <c r="C424" s="85"/>
      <c r="D424" s="140"/>
      <c r="E424" s="138"/>
      <c r="F424" s="24"/>
      <c r="G424" s="24"/>
      <c r="H424" s="24"/>
    </row>
    <row r="425" spans="1:8" ht="16.5" customHeight="1">
      <c r="A425" s="116"/>
      <c r="B425" s="116"/>
      <c r="C425" s="92">
        <v>3110</v>
      </c>
      <c r="D425" s="93" t="s">
        <v>1273</v>
      </c>
      <c r="E425" s="129">
        <v>441288</v>
      </c>
      <c r="F425" s="24">
        <v>29247</v>
      </c>
      <c r="G425" s="24"/>
      <c r="H425" s="24">
        <f>E425+F425-G425</f>
        <v>470535</v>
      </c>
    </row>
    <row r="426" spans="1:8" ht="12.75" customHeight="1" hidden="1">
      <c r="A426" s="116"/>
      <c r="B426" s="116"/>
      <c r="C426" s="92"/>
      <c r="D426" s="93"/>
      <c r="E426" s="129"/>
      <c r="F426" s="24"/>
      <c r="G426" s="24"/>
      <c r="H426" s="24">
        <f aca="true" t="shared" si="22" ref="H426:H436">E426+F426-G426</f>
        <v>0</v>
      </c>
    </row>
    <row r="427" spans="1:8" ht="12.75" customHeight="1" hidden="1">
      <c r="A427" s="116"/>
      <c r="B427" s="116"/>
      <c r="C427" s="92"/>
      <c r="D427" s="93"/>
      <c r="E427" s="129"/>
      <c r="F427" s="24"/>
      <c r="G427" s="24"/>
      <c r="H427" s="24">
        <f t="shared" si="22"/>
        <v>0</v>
      </c>
    </row>
    <row r="428" spans="1:8" ht="16.5" customHeight="1">
      <c r="A428" s="116"/>
      <c r="B428" s="116"/>
      <c r="C428" s="92">
        <v>4113</v>
      </c>
      <c r="D428" s="130" t="s">
        <v>1274</v>
      </c>
      <c r="E428" s="129">
        <v>6291</v>
      </c>
      <c r="F428" s="24"/>
      <c r="G428" s="24"/>
      <c r="H428" s="24">
        <f t="shared" si="22"/>
        <v>6291</v>
      </c>
    </row>
    <row r="429" spans="1:8" ht="16.5" customHeight="1">
      <c r="A429" s="116"/>
      <c r="B429" s="116"/>
      <c r="C429" s="92">
        <v>4123</v>
      </c>
      <c r="D429" s="130" t="s">
        <v>1275</v>
      </c>
      <c r="E429" s="129">
        <v>997</v>
      </c>
      <c r="F429" s="24"/>
      <c r="G429" s="24"/>
      <c r="H429" s="24">
        <f t="shared" si="22"/>
        <v>997</v>
      </c>
    </row>
    <row r="430" spans="1:8" ht="16.5" customHeight="1">
      <c r="A430" s="116"/>
      <c r="B430" s="116"/>
      <c r="C430" s="92">
        <v>4173</v>
      </c>
      <c r="D430" s="93" t="s">
        <v>1276</v>
      </c>
      <c r="E430" s="129">
        <v>41166</v>
      </c>
      <c r="F430" s="24"/>
      <c r="G430" s="24"/>
      <c r="H430" s="24">
        <f t="shared" si="22"/>
        <v>41166</v>
      </c>
    </row>
    <row r="431" spans="1:8" ht="16.5" customHeight="1">
      <c r="A431" s="116"/>
      <c r="B431" s="116"/>
      <c r="C431" s="92">
        <v>4213</v>
      </c>
      <c r="D431" s="130" t="s">
        <v>1277</v>
      </c>
      <c r="E431" s="129">
        <v>39766</v>
      </c>
      <c r="F431" s="24">
        <v>2500</v>
      </c>
      <c r="G431" s="24"/>
      <c r="H431" s="24">
        <f t="shared" si="22"/>
        <v>42266</v>
      </c>
    </row>
    <row r="432" spans="1:8" ht="16.5" customHeight="1">
      <c r="A432" s="116"/>
      <c r="B432" s="116"/>
      <c r="C432" s="92">
        <v>4280</v>
      </c>
      <c r="D432" s="93" t="s">
        <v>1278</v>
      </c>
      <c r="E432" s="129">
        <f>F432+G432</f>
        <v>0</v>
      </c>
      <c r="F432" s="24"/>
      <c r="G432" s="24"/>
      <c r="H432" s="24">
        <f t="shared" si="22"/>
        <v>0</v>
      </c>
    </row>
    <row r="433" spans="1:8" ht="16.5" customHeight="1">
      <c r="A433" s="116"/>
      <c r="B433" s="116"/>
      <c r="C433" s="92">
        <v>4303</v>
      </c>
      <c r="D433" s="130" t="s">
        <v>1279</v>
      </c>
      <c r="E433" s="129">
        <v>167339</v>
      </c>
      <c r="F433" s="24"/>
      <c r="G433" s="24">
        <v>2500</v>
      </c>
      <c r="H433" s="24">
        <f t="shared" si="22"/>
        <v>164839</v>
      </c>
    </row>
    <row r="434" spans="1:8" ht="16.5" customHeight="1">
      <c r="A434" s="116"/>
      <c r="B434" s="116"/>
      <c r="C434" s="92">
        <v>4413</v>
      </c>
      <c r="D434" s="93" t="s">
        <v>1280</v>
      </c>
      <c r="E434" s="129">
        <f>F434+G434</f>
        <v>0</v>
      </c>
      <c r="F434" s="24"/>
      <c r="G434" s="24"/>
      <c r="H434" s="24">
        <f t="shared" si="22"/>
        <v>0</v>
      </c>
    </row>
    <row r="435" spans="1:8" ht="27.75" customHeight="1">
      <c r="A435" s="116"/>
      <c r="B435" s="116"/>
      <c r="C435" s="92">
        <v>4743</v>
      </c>
      <c r="D435" s="93" t="s">
        <v>1281</v>
      </c>
      <c r="E435" s="129">
        <v>1943</v>
      </c>
      <c r="F435" s="24"/>
      <c r="G435" s="24"/>
      <c r="H435" s="24">
        <f t="shared" si="22"/>
        <v>1943</v>
      </c>
    </row>
    <row r="436" spans="1:8" ht="16.5" customHeight="1">
      <c r="A436" s="116"/>
      <c r="B436" s="116"/>
      <c r="C436" s="92">
        <v>4753</v>
      </c>
      <c r="D436" s="93" t="s">
        <v>1282</v>
      </c>
      <c r="E436" s="129">
        <v>6654</v>
      </c>
      <c r="F436" s="24"/>
      <c r="G436" s="24"/>
      <c r="H436" s="24">
        <f t="shared" si="22"/>
        <v>6654</v>
      </c>
    </row>
    <row r="437" spans="1:8" s="16" customFormat="1" ht="16.5" customHeight="1">
      <c r="A437" s="117">
        <v>853</v>
      </c>
      <c r="B437" s="117"/>
      <c r="C437" s="106"/>
      <c r="D437" s="107" t="s">
        <v>1283</v>
      </c>
      <c r="E437" s="15">
        <f>E438</f>
        <v>207870</v>
      </c>
      <c r="F437" s="15">
        <f>F438</f>
        <v>26159</v>
      </c>
      <c r="G437" s="15">
        <f>G438</f>
        <v>26159</v>
      </c>
      <c r="H437" s="15">
        <f>H438</f>
        <v>207870</v>
      </c>
    </row>
    <row r="438" spans="1:8" s="16" customFormat="1" ht="16.5" customHeight="1">
      <c r="A438" s="119"/>
      <c r="B438" s="119">
        <v>85395</v>
      </c>
      <c r="C438" s="120"/>
      <c r="D438" s="121" t="s">
        <v>1284</v>
      </c>
      <c r="E438" s="134">
        <f>SUM(E439:E456)</f>
        <v>207870</v>
      </c>
      <c r="F438" s="134">
        <f>SUM(F439:F456)</f>
        <v>26159</v>
      </c>
      <c r="G438" s="134">
        <f>SUM(G439:G456)</f>
        <v>26159</v>
      </c>
      <c r="H438" s="134">
        <f>SUM(H439:H456)</f>
        <v>207870</v>
      </c>
    </row>
    <row r="439" spans="1:8" ht="16.5" customHeight="1">
      <c r="A439" s="116"/>
      <c r="B439" s="116"/>
      <c r="C439" s="92">
        <v>4018</v>
      </c>
      <c r="D439" s="93" t="s">
        <v>1285</v>
      </c>
      <c r="E439" s="129">
        <v>45192</v>
      </c>
      <c r="F439" s="129">
        <v>18728</v>
      </c>
      <c r="G439" s="24"/>
      <c r="H439" s="24">
        <f>E439+F439-G439</f>
        <v>63920</v>
      </c>
    </row>
    <row r="440" spans="1:8" ht="16.5" customHeight="1">
      <c r="A440" s="116"/>
      <c r="B440" s="116"/>
      <c r="C440" s="92">
        <v>4019</v>
      </c>
      <c r="D440" s="93" t="s">
        <v>1286</v>
      </c>
      <c r="E440" s="129">
        <v>2660</v>
      </c>
      <c r="F440" s="24">
        <v>349</v>
      </c>
      <c r="G440" s="24"/>
      <c r="H440" s="24">
        <f aca="true" t="shared" si="23" ref="H440:H457">E440+F440-G440</f>
        <v>3009</v>
      </c>
    </row>
    <row r="441" spans="1:8" ht="16.5" customHeight="1">
      <c r="A441" s="116"/>
      <c r="B441" s="116"/>
      <c r="C441" s="92">
        <v>4118</v>
      </c>
      <c r="D441" s="130" t="s">
        <v>1287</v>
      </c>
      <c r="E441" s="129">
        <v>12380</v>
      </c>
      <c r="F441" s="24"/>
      <c r="G441" s="24">
        <v>457</v>
      </c>
      <c r="H441" s="24">
        <f t="shared" si="23"/>
        <v>11923</v>
      </c>
    </row>
    <row r="442" spans="1:8" ht="16.5" customHeight="1">
      <c r="A442" s="116"/>
      <c r="B442" s="116"/>
      <c r="C442" s="92">
        <v>4119</v>
      </c>
      <c r="D442" s="130" t="s">
        <v>1288</v>
      </c>
      <c r="E442" s="129">
        <v>728</v>
      </c>
      <c r="F442" s="24"/>
      <c r="G442" s="24">
        <v>167</v>
      </c>
      <c r="H442" s="24">
        <f t="shared" si="23"/>
        <v>561</v>
      </c>
    </row>
    <row r="443" spans="1:8" ht="16.5" customHeight="1">
      <c r="A443" s="116"/>
      <c r="B443" s="116"/>
      <c r="C443" s="92">
        <v>4128</v>
      </c>
      <c r="D443" s="130" t="s">
        <v>1289</v>
      </c>
      <c r="E443" s="129">
        <v>1892</v>
      </c>
      <c r="F443" s="24"/>
      <c r="G443" s="24">
        <v>74</v>
      </c>
      <c r="H443" s="24">
        <f t="shared" si="23"/>
        <v>1818</v>
      </c>
    </row>
    <row r="444" spans="1:8" ht="16.5" customHeight="1">
      <c r="A444" s="116"/>
      <c r="B444" s="116"/>
      <c r="C444" s="92">
        <v>4129</v>
      </c>
      <c r="D444" s="130" t="s">
        <v>1290</v>
      </c>
      <c r="E444" s="129">
        <v>108</v>
      </c>
      <c r="F444" s="24"/>
      <c r="G444" s="24">
        <v>22</v>
      </c>
      <c r="H444" s="24">
        <f t="shared" si="23"/>
        <v>86</v>
      </c>
    </row>
    <row r="445" spans="1:8" ht="16.5" customHeight="1">
      <c r="A445" s="116"/>
      <c r="B445" s="116"/>
      <c r="C445" s="92">
        <v>4178</v>
      </c>
      <c r="D445" s="93" t="s">
        <v>1291</v>
      </c>
      <c r="E445" s="129">
        <v>31844</v>
      </c>
      <c r="F445" s="24"/>
      <c r="G445" s="24">
        <v>15501</v>
      </c>
      <c r="H445" s="24">
        <f t="shared" si="23"/>
        <v>16343</v>
      </c>
    </row>
    <row r="446" spans="1:8" ht="16.5" customHeight="1">
      <c r="A446" s="116"/>
      <c r="B446" s="116"/>
      <c r="C446" s="92">
        <v>4179</v>
      </c>
      <c r="D446" s="93" t="s">
        <v>1292</v>
      </c>
      <c r="E446" s="129">
        <v>1872</v>
      </c>
      <c r="F446" s="24"/>
      <c r="G446" s="24">
        <v>1103</v>
      </c>
      <c r="H446" s="24">
        <f t="shared" si="23"/>
        <v>769</v>
      </c>
    </row>
    <row r="447" spans="1:8" ht="16.5" customHeight="1">
      <c r="A447" s="116"/>
      <c r="B447" s="116"/>
      <c r="C447" s="92">
        <v>4218</v>
      </c>
      <c r="D447" s="130" t="s">
        <v>1293</v>
      </c>
      <c r="E447" s="129">
        <v>13457</v>
      </c>
      <c r="F447" s="24"/>
      <c r="G447" s="24">
        <v>7027</v>
      </c>
      <c r="H447" s="24">
        <f t="shared" si="23"/>
        <v>6430</v>
      </c>
    </row>
    <row r="448" spans="1:8" ht="16.5" customHeight="1">
      <c r="A448" s="116"/>
      <c r="B448" s="116"/>
      <c r="C448" s="92">
        <v>4219</v>
      </c>
      <c r="D448" s="130" t="s">
        <v>1294</v>
      </c>
      <c r="E448" s="129">
        <v>661</v>
      </c>
      <c r="F448" s="24"/>
      <c r="G448" s="24">
        <v>359</v>
      </c>
      <c r="H448" s="24">
        <f t="shared" si="23"/>
        <v>302</v>
      </c>
    </row>
    <row r="449" spans="1:8" ht="29.25" customHeight="1">
      <c r="A449" s="116"/>
      <c r="B449" s="116"/>
      <c r="C449" s="92" t="s">
        <v>1342</v>
      </c>
      <c r="D449" s="93" t="s">
        <v>1344</v>
      </c>
      <c r="E449" s="129"/>
      <c r="F449" s="24">
        <v>2901</v>
      </c>
      <c r="G449" s="24"/>
      <c r="H449" s="24">
        <f>E449+F449-G449</f>
        <v>2901</v>
      </c>
    </row>
    <row r="450" spans="1:8" ht="27.75" customHeight="1">
      <c r="A450" s="116"/>
      <c r="B450" s="116"/>
      <c r="C450" s="92" t="s">
        <v>1343</v>
      </c>
      <c r="D450" s="93" t="s">
        <v>1344</v>
      </c>
      <c r="E450" s="129"/>
      <c r="F450" s="24">
        <v>136</v>
      </c>
      <c r="G450" s="24"/>
      <c r="H450" s="24">
        <f>E450+F450-G450</f>
        <v>136</v>
      </c>
    </row>
    <row r="451" spans="1:8" ht="16.5" customHeight="1">
      <c r="A451" s="116"/>
      <c r="B451" s="116"/>
      <c r="C451" s="92" t="s">
        <v>1341</v>
      </c>
      <c r="D451" s="130" t="s">
        <v>1295</v>
      </c>
      <c r="E451" s="129">
        <v>91126</v>
      </c>
      <c r="F451" s="24">
        <v>4045</v>
      </c>
      <c r="G451" s="24"/>
      <c r="H451" s="24">
        <f t="shared" si="23"/>
        <v>95171</v>
      </c>
    </row>
    <row r="452" spans="1:8" ht="16.5" customHeight="1">
      <c r="A452" s="116"/>
      <c r="B452" s="116"/>
      <c r="C452" s="92">
        <v>4309</v>
      </c>
      <c r="D452" s="130" t="s">
        <v>1296</v>
      </c>
      <c r="E452" s="129">
        <v>5362</v>
      </c>
      <c r="F452" s="24"/>
      <c r="G452" s="24">
        <v>884</v>
      </c>
      <c r="H452" s="24">
        <f t="shared" si="23"/>
        <v>4478</v>
      </c>
    </row>
    <row r="453" spans="1:8" ht="12.75" customHeight="1" hidden="1">
      <c r="A453" s="116"/>
      <c r="B453" s="116"/>
      <c r="C453" s="92"/>
      <c r="D453" s="93"/>
      <c r="E453" s="129"/>
      <c r="F453" s="24"/>
      <c r="G453" s="24"/>
      <c r="H453" s="24">
        <f t="shared" si="23"/>
        <v>0</v>
      </c>
    </row>
    <row r="454" spans="1:8" ht="12.75" customHeight="1" hidden="1">
      <c r="A454" s="116"/>
      <c r="B454" s="116"/>
      <c r="C454" s="92"/>
      <c r="D454" s="93"/>
      <c r="E454" s="129"/>
      <c r="F454" s="24"/>
      <c r="G454" s="24"/>
      <c r="H454" s="24">
        <f t="shared" si="23"/>
        <v>0</v>
      </c>
    </row>
    <row r="455" spans="1:8" ht="16.5" customHeight="1">
      <c r="A455" s="116"/>
      <c r="B455" s="116"/>
      <c r="C455" s="92">
        <v>4758</v>
      </c>
      <c r="D455" s="93" t="s">
        <v>1297</v>
      </c>
      <c r="E455" s="129">
        <v>555</v>
      </c>
      <c r="F455" s="24"/>
      <c r="G455" s="24">
        <v>533</v>
      </c>
      <c r="H455" s="24">
        <f t="shared" si="23"/>
        <v>22</v>
      </c>
    </row>
    <row r="456" spans="1:8" ht="16.5" customHeight="1">
      <c r="A456" s="116"/>
      <c r="B456" s="116"/>
      <c r="C456" s="92">
        <v>4759</v>
      </c>
      <c r="D456" s="93" t="s">
        <v>1298</v>
      </c>
      <c r="E456" s="129">
        <v>33</v>
      </c>
      <c r="F456" s="24"/>
      <c r="G456" s="24">
        <v>32</v>
      </c>
      <c r="H456" s="24">
        <f t="shared" si="23"/>
        <v>1</v>
      </c>
    </row>
    <row r="457" spans="1:8" ht="12.75" customHeight="1" hidden="1">
      <c r="A457" s="116"/>
      <c r="B457" s="116"/>
      <c r="C457" s="92"/>
      <c r="D457" s="93"/>
      <c r="E457" s="129"/>
      <c r="F457" s="24"/>
      <c r="G457" s="24"/>
      <c r="H457" s="24">
        <f t="shared" si="23"/>
        <v>0</v>
      </c>
    </row>
    <row r="458" spans="1:8" s="16" customFormat="1" ht="16.5" customHeight="1">
      <c r="A458" s="117">
        <v>854</v>
      </c>
      <c r="B458" s="117"/>
      <c r="C458" s="106"/>
      <c r="D458" s="107" t="s">
        <v>1299</v>
      </c>
      <c r="E458" s="15">
        <f>E459+E496+E485</f>
        <v>430817</v>
      </c>
      <c r="F458" s="15">
        <f>F459+F496+F485</f>
        <v>0</v>
      </c>
      <c r="G458" s="15">
        <f>G459+G496+G485</f>
        <v>0</v>
      </c>
      <c r="H458" s="15">
        <f>H459+H496+H485</f>
        <v>430817</v>
      </c>
    </row>
    <row r="459" spans="1:8" s="16" customFormat="1" ht="16.5" customHeight="1">
      <c r="A459" s="114"/>
      <c r="B459" s="114">
        <v>85401</v>
      </c>
      <c r="C459" s="109"/>
      <c r="D459" s="110" t="s">
        <v>1300</v>
      </c>
      <c r="E459" s="20">
        <f>E460+E461+E462+E463+E464+E465+E466+E468+E469+E470+E471+E472+E467</f>
        <v>154772</v>
      </c>
      <c r="F459" s="20">
        <f>F460+F461+F462+F463+F464+F465+F466+F468+F469+F470+F471+F472+F467</f>
        <v>0</v>
      </c>
      <c r="G459" s="20">
        <f>G460+G461+G462+G463+G464+G465+G466+G468+G469+G470+G471+G472+G467</f>
        <v>0</v>
      </c>
      <c r="H459" s="20">
        <f>H460+H461+H462+H463+H464+H465+H466+H468+H469+H470+H471+H472+H467</f>
        <v>154772</v>
      </c>
    </row>
    <row r="460" spans="1:8" ht="16.5" customHeight="1">
      <c r="A460" s="116"/>
      <c r="B460" s="116"/>
      <c r="C460" s="92">
        <v>3020</v>
      </c>
      <c r="D460" s="93" t="s">
        <v>1301</v>
      </c>
      <c r="E460" s="129">
        <v>11290</v>
      </c>
      <c r="F460" s="24"/>
      <c r="G460" s="24"/>
      <c r="H460" s="113">
        <f>E460+F460-G460</f>
        <v>11290</v>
      </c>
    </row>
    <row r="461" spans="1:8" ht="16.5" customHeight="1">
      <c r="A461" s="116"/>
      <c r="B461" s="116"/>
      <c r="C461" s="92">
        <v>4010</v>
      </c>
      <c r="D461" s="93" t="s">
        <v>1302</v>
      </c>
      <c r="E461" s="129">
        <v>100892</v>
      </c>
      <c r="F461" s="24"/>
      <c r="G461" s="24"/>
      <c r="H461" s="113">
        <f aca="true" t="shared" si="24" ref="H461:H472">E461+F461-G461</f>
        <v>100892</v>
      </c>
    </row>
    <row r="462" spans="1:8" ht="16.5" customHeight="1">
      <c r="A462" s="116"/>
      <c r="B462" s="116"/>
      <c r="C462" s="92">
        <v>4040</v>
      </c>
      <c r="D462" s="93" t="s">
        <v>1303</v>
      </c>
      <c r="E462" s="129">
        <v>6257</v>
      </c>
      <c r="F462" s="24"/>
      <c r="G462" s="24"/>
      <c r="H462" s="113">
        <f t="shared" si="24"/>
        <v>6257</v>
      </c>
    </row>
    <row r="463" spans="1:8" ht="16.5" customHeight="1">
      <c r="A463" s="116"/>
      <c r="B463" s="116"/>
      <c r="C463" s="92">
        <v>4110</v>
      </c>
      <c r="D463" s="93" t="s">
        <v>1304</v>
      </c>
      <c r="E463" s="129">
        <v>18311</v>
      </c>
      <c r="F463" s="24"/>
      <c r="G463" s="24"/>
      <c r="H463" s="113">
        <f t="shared" si="24"/>
        <v>18311</v>
      </c>
    </row>
    <row r="464" spans="1:8" ht="16.5" customHeight="1">
      <c r="A464" s="116"/>
      <c r="B464" s="116"/>
      <c r="C464" s="92">
        <v>4120</v>
      </c>
      <c r="D464" s="93" t="s">
        <v>1305</v>
      </c>
      <c r="E464" s="129">
        <v>2902</v>
      </c>
      <c r="F464" s="24"/>
      <c r="G464" s="24"/>
      <c r="H464" s="113">
        <f t="shared" si="24"/>
        <v>2902</v>
      </c>
    </row>
    <row r="465" spans="1:8" ht="16.5" customHeight="1">
      <c r="A465" s="116"/>
      <c r="B465" s="116"/>
      <c r="C465" s="92">
        <v>4210</v>
      </c>
      <c r="D465" s="93" t="s">
        <v>1306</v>
      </c>
      <c r="E465" s="129">
        <v>2500</v>
      </c>
      <c r="F465" s="24"/>
      <c r="G465" s="24"/>
      <c r="H465" s="113">
        <f t="shared" si="24"/>
        <v>2500</v>
      </c>
    </row>
    <row r="466" spans="1:8" ht="16.5" customHeight="1">
      <c r="A466" s="116"/>
      <c r="B466" s="116"/>
      <c r="C466" s="92">
        <v>4240</v>
      </c>
      <c r="D466" s="93" t="s">
        <v>1307</v>
      </c>
      <c r="E466" s="129">
        <v>3000</v>
      </c>
      <c r="F466" s="24"/>
      <c r="G466" s="24"/>
      <c r="H466" s="113">
        <f t="shared" si="24"/>
        <v>3000</v>
      </c>
    </row>
    <row r="467" spans="1:8" ht="12.75" customHeight="1" hidden="1">
      <c r="A467" s="116"/>
      <c r="B467" s="116"/>
      <c r="C467" s="92"/>
      <c r="D467" s="93"/>
      <c r="E467" s="129"/>
      <c r="F467" s="24"/>
      <c r="G467" s="24"/>
      <c r="H467" s="113">
        <f t="shared" si="24"/>
        <v>0</v>
      </c>
    </row>
    <row r="468" spans="1:8" ht="16.5" customHeight="1">
      <c r="A468" s="116"/>
      <c r="B468" s="116"/>
      <c r="C468" s="92">
        <v>4270</v>
      </c>
      <c r="D468" s="93" t="s">
        <v>1308</v>
      </c>
      <c r="E468" s="129">
        <v>900</v>
      </c>
      <c r="F468" s="24"/>
      <c r="G468" s="24"/>
      <c r="H468" s="113">
        <f t="shared" si="24"/>
        <v>900</v>
      </c>
    </row>
    <row r="469" spans="1:8" ht="16.5" customHeight="1">
      <c r="A469" s="116"/>
      <c r="B469" s="116"/>
      <c r="C469" s="92">
        <v>4300</v>
      </c>
      <c r="D469" s="93" t="s">
        <v>1309</v>
      </c>
      <c r="E469" s="129">
        <v>500</v>
      </c>
      <c r="F469" s="24"/>
      <c r="G469" s="24"/>
      <c r="H469" s="113">
        <f t="shared" si="24"/>
        <v>500</v>
      </c>
    </row>
    <row r="470" spans="1:8" ht="16.5" customHeight="1">
      <c r="A470" s="116"/>
      <c r="B470" s="116"/>
      <c r="C470" s="92">
        <v>4410</v>
      </c>
      <c r="D470" s="93" t="s">
        <v>1310</v>
      </c>
      <c r="E470" s="129">
        <v>300</v>
      </c>
      <c r="F470" s="24"/>
      <c r="G470" s="24"/>
      <c r="H470" s="113">
        <f t="shared" si="24"/>
        <v>300</v>
      </c>
    </row>
    <row r="471" spans="1:8" ht="16.5" customHeight="1">
      <c r="A471" s="116"/>
      <c r="B471" s="116"/>
      <c r="C471" s="92">
        <v>4440</v>
      </c>
      <c r="D471" s="93" t="s">
        <v>1311</v>
      </c>
      <c r="E471" s="129">
        <v>7320</v>
      </c>
      <c r="F471" s="24"/>
      <c r="G471" s="24"/>
      <c r="H471" s="113">
        <f t="shared" si="24"/>
        <v>7320</v>
      </c>
    </row>
    <row r="472" spans="1:8" ht="16.5" customHeight="1">
      <c r="A472" s="116"/>
      <c r="B472" s="116"/>
      <c r="C472" s="92">
        <v>4700</v>
      </c>
      <c r="D472" s="93" t="s">
        <v>1312</v>
      </c>
      <c r="E472" s="129">
        <v>600</v>
      </c>
      <c r="F472" s="24"/>
      <c r="G472" s="24"/>
      <c r="H472" s="113">
        <f t="shared" si="24"/>
        <v>600</v>
      </c>
    </row>
    <row r="473" spans="1:8" ht="12.75" customHeight="1" hidden="1">
      <c r="A473" s="116"/>
      <c r="B473" s="114"/>
      <c r="C473" s="109"/>
      <c r="D473" s="128"/>
      <c r="E473" s="20"/>
      <c r="F473" s="24"/>
      <c r="G473" s="24"/>
      <c r="H473" s="24"/>
    </row>
    <row r="474" spans="1:8" ht="12.75" customHeight="1" hidden="1">
      <c r="A474" s="116"/>
      <c r="B474" s="116"/>
      <c r="C474" s="92"/>
      <c r="D474" s="93"/>
      <c r="E474" s="129"/>
      <c r="F474" s="24"/>
      <c r="G474" s="24"/>
      <c r="H474" s="24"/>
    </row>
    <row r="475" spans="1:8" ht="12.75" customHeight="1" hidden="1">
      <c r="A475" s="116"/>
      <c r="B475" s="116"/>
      <c r="C475" s="92"/>
      <c r="D475" s="93"/>
      <c r="E475" s="129"/>
      <c r="F475" s="24"/>
      <c r="G475" s="24"/>
      <c r="H475" s="24"/>
    </row>
    <row r="476" spans="1:8" ht="12.75" customHeight="1" hidden="1">
      <c r="A476" s="116"/>
      <c r="B476" s="116"/>
      <c r="C476" s="92"/>
      <c r="D476" s="93"/>
      <c r="E476" s="129"/>
      <c r="F476" s="24"/>
      <c r="G476" s="24"/>
      <c r="H476" s="24"/>
    </row>
    <row r="477" spans="1:8" ht="12.75" customHeight="1" hidden="1">
      <c r="A477" s="116"/>
      <c r="B477" s="116"/>
      <c r="C477" s="92"/>
      <c r="D477" s="93"/>
      <c r="E477" s="129"/>
      <c r="F477" s="24"/>
      <c r="G477" s="24"/>
      <c r="H477" s="24"/>
    </row>
    <row r="478" spans="1:8" ht="12.75" customHeight="1" hidden="1">
      <c r="A478" s="116"/>
      <c r="B478" s="116"/>
      <c r="C478" s="92"/>
      <c r="D478" s="93"/>
      <c r="E478" s="129"/>
      <c r="F478" s="24"/>
      <c r="G478" s="24"/>
      <c r="H478" s="24"/>
    </row>
    <row r="479" spans="1:8" ht="12.75" customHeight="1" hidden="1">
      <c r="A479" s="116"/>
      <c r="B479" s="116"/>
      <c r="C479" s="92"/>
      <c r="D479" s="93"/>
      <c r="E479" s="129"/>
      <c r="F479" s="24"/>
      <c r="G479" s="24"/>
      <c r="H479" s="24"/>
    </row>
    <row r="480" spans="1:8" ht="12.75" customHeight="1" hidden="1">
      <c r="A480" s="116"/>
      <c r="B480" s="116"/>
      <c r="C480" s="92"/>
      <c r="D480" s="93"/>
      <c r="E480" s="129"/>
      <c r="F480" s="24"/>
      <c r="G480" s="24"/>
      <c r="H480" s="24"/>
    </row>
    <row r="481" spans="1:8" ht="12.75" customHeight="1" hidden="1">
      <c r="A481" s="116"/>
      <c r="B481" s="116"/>
      <c r="C481" s="92"/>
      <c r="D481" s="93"/>
      <c r="E481" s="129"/>
      <c r="F481" s="24"/>
      <c r="G481" s="24"/>
      <c r="H481" s="24"/>
    </row>
    <row r="482" spans="1:8" ht="12.75" customHeight="1" hidden="1">
      <c r="A482" s="116"/>
      <c r="B482" s="116"/>
      <c r="C482" s="92"/>
      <c r="D482" s="93"/>
      <c r="E482" s="129"/>
      <c r="F482" s="24"/>
      <c r="G482" s="24"/>
      <c r="H482" s="24"/>
    </row>
    <row r="483" spans="1:8" ht="12.75" customHeight="1" hidden="1">
      <c r="A483" s="116"/>
      <c r="B483" s="116"/>
      <c r="C483" s="92"/>
      <c r="D483" s="93"/>
      <c r="E483" s="129"/>
      <c r="F483" s="24"/>
      <c r="G483" s="24"/>
      <c r="H483" s="24"/>
    </row>
    <row r="484" spans="1:8" ht="12.75" customHeight="1" hidden="1">
      <c r="A484" s="116"/>
      <c r="B484" s="116"/>
      <c r="C484" s="92"/>
      <c r="D484" s="93"/>
      <c r="E484" s="129"/>
      <c r="F484" s="24"/>
      <c r="G484" s="24"/>
      <c r="H484" s="24"/>
    </row>
    <row r="485" spans="1:8" s="16" customFormat="1" ht="16.5" customHeight="1">
      <c r="A485" s="114"/>
      <c r="B485" s="114">
        <v>85415</v>
      </c>
      <c r="C485" s="109"/>
      <c r="D485" s="110" t="s">
        <v>1313</v>
      </c>
      <c r="E485" s="20">
        <f>E486+E487</f>
        <v>275036</v>
      </c>
      <c r="F485" s="20">
        <f>F486+F487</f>
        <v>0</v>
      </c>
      <c r="G485" s="20">
        <f>G486</f>
        <v>0</v>
      </c>
      <c r="H485" s="20">
        <f>H486+H487</f>
        <v>275036</v>
      </c>
    </row>
    <row r="486" spans="1:8" ht="16.5" customHeight="1">
      <c r="A486" s="116"/>
      <c r="B486" s="116"/>
      <c r="C486" s="92">
        <v>3240</v>
      </c>
      <c r="D486" s="93" t="s">
        <v>1314</v>
      </c>
      <c r="E486" s="129">
        <v>229600</v>
      </c>
      <c r="F486" s="24"/>
      <c r="G486" s="24"/>
      <c r="H486" s="24">
        <f>E486+F486-G486</f>
        <v>229600</v>
      </c>
    </row>
    <row r="487" spans="1:8" ht="16.5" customHeight="1">
      <c r="A487" s="116"/>
      <c r="B487" s="116"/>
      <c r="C487" s="92">
        <v>3260</v>
      </c>
      <c r="D487" s="93" t="s">
        <v>1315</v>
      </c>
      <c r="E487" s="129">
        <v>45436</v>
      </c>
      <c r="F487" s="24"/>
      <c r="G487" s="24"/>
      <c r="H487" s="24">
        <f aca="true" t="shared" si="25" ref="H487:H495">E487+F487-G487</f>
        <v>45436</v>
      </c>
    </row>
    <row r="488" spans="1:8" ht="12.75" customHeight="1" hidden="1">
      <c r="A488" s="116"/>
      <c r="B488" s="116"/>
      <c r="C488" s="92"/>
      <c r="D488" s="93"/>
      <c r="E488" s="129"/>
      <c r="F488" s="24"/>
      <c r="G488" s="24"/>
      <c r="H488" s="24">
        <f t="shared" si="25"/>
        <v>0</v>
      </c>
    </row>
    <row r="489" spans="1:8" ht="16.5" customHeight="1">
      <c r="A489" s="116"/>
      <c r="B489" s="116"/>
      <c r="C489" s="92">
        <v>4110</v>
      </c>
      <c r="D489" s="93" t="s">
        <v>1316</v>
      </c>
      <c r="E489" s="129"/>
      <c r="F489" s="24"/>
      <c r="G489" s="24"/>
      <c r="H489" s="24">
        <f t="shared" si="25"/>
        <v>0</v>
      </c>
    </row>
    <row r="490" spans="1:8" ht="16.5" customHeight="1">
      <c r="A490" s="116"/>
      <c r="B490" s="116"/>
      <c r="C490" s="92">
        <v>4120</v>
      </c>
      <c r="D490" s="93" t="s">
        <v>1317</v>
      </c>
      <c r="E490" s="129"/>
      <c r="F490" s="24"/>
      <c r="G490" s="24"/>
      <c r="H490" s="24">
        <f t="shared" si="25"/>
        <v>0</v>
      </c>
    </row>
    <row r="491" spans="1:8" ht="16.5" customHeight="1">
      <c r="A491" s="116"/>
      <c r="B491" s="116"/>
      <c r="C491" s="92">
        <v>4170</v>
      </c>
      <c r="D491" s="93" t="s">
        <v>1318</v>
      </c>
      <c r="E491" s="129"/>
      <c r="F491" s="24"/>
      <c r="G491" s="24"/>
      <c r="H491" s="24">
        <f t="shared" si="25"/>
        <v>0</v>
      </c>
    </row>
    <row r="492" spans="1:8" ht="16.5" customHeight="1">
      <c r="A492" s="116"/>
      <c r="B492" s="116"/>
      <c r="C492" s="92">
        <v>4210</v>
      </c>
      <c r="D492" s="93" t="s">
        <v>1319</v>
      </c>
      <c r="E492" s="129"/>
      <c r="F492" s="24"/>
      <c r="G492" s="24"/>
      <c r="H492" s="24">
        <f t="shared" si="25"/>
        <v>0</v>
      </c>
    </row>
    <row r="493" spans="1:8" ht="16.5" customHeight="1">
      <c r="A493" s="116"/>
      <c r="B493" s="116"/>
      <c r="C493" s="92">
        <v>4300</v>
      </c>
      <c r="D493" s="93" t="s">
        <v>1320</v>
      </c>
      <c r="E493" s="129"/>
      <c r="F493" s="24"/>
      <c r="G493" s="24"/>
      <c r="H493" s="24">
        <f t="shared" si="25"/>
        <v>0</v>
      </c>
    </row>
    <row r="494" spans="1:8" ht="26.25" customHeight="1">
      <c r="A494" s="116"/>
      <c r="B494" s="116"/>
      <c r="C494" s="92">
        <v>4740</v>
      </c>
      <c r="D494" s="93" t="s">
        <v>1321</v>
      </c>
      <c r="E494" s="129"/>
      <c r="F494" s="24"/>
      <c r="G494" s="24"/>
      <c r="H494" s="24">
        <f t="shared" si="25"/>
        <v>0</v>
      </c>
    </row>
    <row r="495" spans="1:8" ht="16.5" customHeight="1">
      <c r="A495" s="116"/>
      <c r="B495" s="116"/>
      <c r="C495" s="92">
        <v>4750</v>
      </c>
      <c r="D495" s="93" t="s">
        <v>1322</v>
      </c>
      <c r="E495" s="129"/>
      <c r="F495" s="24"/>
      <c r="G495" s="24"/>
      <c r="H495" s="24">
        <f t="shared" si="25"/>
        <v>0</v>
      </c>
    </row>
    <row r="496" spans="1:8" s="16" customFormat="1" ht="16.5" customHeight="1">
      <c r="A496" s="114"/>
      <c r="B496" s="114">
        <v>85446</v>
      </c>
      <c r="C496" s="109"/>
      <c r="D496" s="110" t="s">
        <v>1323</v>
      </c>
      <c r="E496" s="20">
        <f>E497</f>
        <v>1009</v>
      </c>
      <c r="F496" s="20">
        <f>F497</f>
        <v>0</v>
      </c>
      <c r="G496" s="20">
        <f>G497</f>
        <v>0</v>
      </c>
      <c r="H496" s="20">
        <f>H497</f>
        <v>1009</v>
      </c>
    </row>
    <row r="497" spans="1:8" ht="16.5" customHeight="1">
      <c r="A497" s="116"/>
      <c r="B497" s="116"/>
      <c r="C497" s="92">
        <v>4300</v>
      </c>
      <c r="D497" s="93" t="s">
        <v>1324</v>
      </c>
      <c r="E497" s="129">
        <v>1009</v>
      </c>
      <c r="F497" s="24"/>
      <c r="G497" s="24"/>
      <c r="H497" s="24">
        <f>E497+F497-G497</f>
        <v>1009</v>
      </c>
    </row>
    <row r="498" spans="1:8" s="16" customFormat="1" ht="16.5" customHeight="1">
      <c r="A498" s="117">
        <v>900</v>
      </c>
      <c r="B498" s="117"/>
      <c r="C498" s="106"/>
      <c r="D498" s="107" t="s">
        <v>1325</v>
      </c>
      <c r="E498" s="15">
        <f>E499+E505+E510+E515+E522+E520+E503+E513</f>
        <v>238340</v>
      </c>
      <c r="F498" s="15">
        <f>F499+F505+F510+F515+F522+F520+F503+F513</f>
        <v>10000</v>
      </c>
      <c r="G498" s="15">
        <f>G499+G505+G510+G515+G522+G520+G503+G513</f>
        <v>0</v>
      </c>
      <c r="H498" s="15">
        <f>H499+H505+H510+H515+H522+H520+H503+H513</f>
        <v>248340</v>
      </c>
    </row>
    <row r="499" spans="1:8" s="16" customFormat="1" ht="12.75" customHeight="1" hidden="1">
      <c r="A499" s="114"/>
      <c r="B499" s="114"/>
      <c r="C499" s="109"/>
      <c r="D499" s="110"/>
      <c r="E499" s="20"/>
      <c r="F499" s="20"/>
      <c r="G499" s="20"/>
      <c r="H499" s="20"/>
    </row>
    <row r="500" spans="1:8" s="16" customFormat="1" ht="12.75" customHeight="1" hidden="1">
      <c r="A500" s="114"/>
      <c r="B500" s="114"/>
      <c r="C500" s="109"/>
      <c r="D500" s="128"/>
      <c r="E500" s="20"/>
      <c r="F500" s="20"/>
      <c r="G500" s="20"/>
      <c r="H500" s="20"/>
    </row>
    <row r="501" spans="1:8" s="16" customFormat="1" ht="12.75" customHeight="1" hidden="1">
      <c r="A501" s="114"/>
      <c r="B501" s="114"/>
      <c r="C501" s="109"/>
      <c r="D501" s="128"/>
      <c r="E501" s="20"/>
      <c r="F501" s="20"/>
      <c r="G501" s="20"/>
      <c r="H501" s="20"/>
    </row>
    <row r="502" spans="1:8" s="16" customFormat="1" ht="12.75" customHeight="1" hidden="1">
      <c r="A502" s="114"/>
      <c r="B502" s="114"/>
      <c r="C502" s="109"/>
      <c r="D502" s="128"/>
      <c r="E502" s="20"/>
      <c r="F502" s="20"/>
      <c r="G502" s="20"/>
      <c r="H502" s="20"/>
    </row>
    <row r="503" spans="1:8" s="16" customFormat="1" ht="16.5" customHeight="1">
      <c r="A503" s="114"/>
      <c r="B503" s="114">
        <v>90002</v>
      </c>
      <c r="C503" s="109"/>
      <c r="D503" s="110" t="s">
        <v>1326</v>
      </c>
      <c r="E503" s="20">
        <f>E504</f>
        <v>0</v>
      </c>
      <c r="F503" s="20">
        <f>F504</f>
        <v>0</v>
      </c>
      <c r="G503" s="20">
        <f>G504</f>
        <v>0</v>
      </c>
      <c r="H503" s="20">
        <f>H504</f>
        <v>0</v>
      </c>
    </row>
    <row r="504" spans="1:8" ht="16.5" customHeight="1">
      <c r="A504" s="116"/>
      <c r="B504" s="116"/>
      <c r="C504" s="92">
        <v>4300</v>
      </c>
      <c r="D504" s="93" t="s">
        <v>1327</v>
      </c>
      <c r="E504" s="129">
        <f>F504+G504</f>
        <v>0</v>
      </c>
      <c r="F504" s="24"/>
      <c r="G504" s="24"/>
      <c r="H504" s="24">
        <f>E504+F504-G504</f>
        <v>0</v>
      </c>
    </row>
    <row r="505" spans="1:8" s="16" customFormat="1" ht="16.5" customHeight="1">
      <c r="A505" s="114"/>
      <c r="B505" s="114">
        <v>90003</v>
      </c>
      <c r="C505" s="109"/>
      <c r="D505" s="110" t="s">
        <v>1328</v>
      </c>
      <c r="E505" s="20">
        <f>E506+E507</f>
        <v>11630</v>
      </c>
      <c r="F505" s="20">
        <f>F506+F507+F508+F509</f>
        <v>10000</v>
      </c>
      <c r="G505" s="20">
        <f>G506+G507</f>
        <v>0</v>
      </c>
      <c r="H505" s="20">
        <f>H506+H507+H508+H509</f>
        <v>21630</v>
      </c>
    </row>
    <row r="506" spans="1:8" ht="16.5" customHeight="1">
      <c r="A506" s="116"/>
      <c r="B506" s="116"/>
      <c r="C506" s="92">
        <v>4210</v>
      </c>
      <c r="D506" s="93" t="s">
        <v>1329</v>
      </c>
      <c r="E506" s="129">
        <v>1600</v>
      </c>
      <c r="F506" s="24"/>
      <c r="G506" s="24"/>
      <c r="H506" s="24">
        <f>E506+F506-G506</f>
        <v>1600</v>
      </c>
    </row>
    <row r="507" spans="1:8" ht="16.5" customHeight="1">
      <c r="A507" s="116"/>
      <c r="B507" s="116"/>
      <c r="C507" s="92">
        <v>4300</v>
      </c>
      <c r="D507" s="93" t="s">
        <v>1330</v>
      </c>
      <c r="E507" s="129">
        <v>10030</v>
      </c>
      <c r="F507" s="24"/>
      <c r="G507" s="24"/>
      <c r="H507" s="24">
        <f>E507+F507-G507</f>
        <v>10030</v>
      </c>
    </row>
    <row r="508" spans="1:8" ht="16.5" customHeight="1">
      <c r="A508" s="116"/>
      <c r="B508" s="116"/>
      <c r="C508" s="92" t="s">
        <v>1345</v>
      </c>
      <c r="D508" s="93" t="s">
        <v>1361</v>
      </c>
      <c r="E508" s="129"/>
      <c r="F508" s="24">
        <v>5000</v>
      </c>
      <c r="G508" s="24"/>
      <c r="H508" s="24">
        <f>E508+F508-G508</f>
        <v>5000</v>
      </c>
    </row>
    <row r="509" spans="1:8" ht="16.5" customHeight="1">
      <c r="A509" s="116"/>
      <c r="B509" s="116"/>
      <c r="C509" s="92" t="s">
        <v>1346</v>
      </c>
      <c r="D509" s="93" t="s">
        <v>1361</v>
      </c>
      <c r="E509" s="129"/>
      <c r="F509" s="24">
        <v>5000</v>
      </c>
      <c r="G509" s="24"/>
      <c r="H509" s="24">
        <f>E509+F509-G509</f>
        <v>5000</v>
      </c>
    </row>
    <row r="510" spans="1:8" s="16" customFormat="1" ht="16.5" customHeight="1">
      <c r="A510" s="114"/>
      <c r="B510" s="114">
        <v>90004</v>
      </c>
      <c r="C510" s="109"/>
      <c r="D510" s="110" t="s">
        <v>1331</v>
      </c>
      <c r="E510" s="20">
        <f>E511+E512</f>
        <v>8320</v>
      </c>
      <c r="F510" s="20">
        <f>F511+F512</f>
        <v>0</v>
      </c>
      <c r="G510" s="20">
        <f>G511+G512</f>
        <v>0</v>
      </c>
      <c r="H510" s="20">
        <f>H511+H512</f>
        <v>8320</v>
      </c>
    </row>
    <row r="511" spans="1:8" ht="16.5" customHeight="1">
      <c r="A511" s="116"/>
      <c r="B511" s="116"/>
      <c r="C511" s="92">
        <v>4210</v>
      </c>
      <c r="D511" s="93" t="s">
        <v>1332</v>
      </c>
      <c r="E511" s="129">
        <v>5200</v>
      </c>
      <c r="F511" s="24"/>
      <c r="G511" s="24"/>
      <c r="H511" s="24">
        <f>E511+F511-G511</f>
        <v>5200</v>
      </c>
    </row>
    <row r="512" spans="1:8" ht="16.5" customHeight="1">
      <c r="A512" s="116"/>
      <c r="B512" s="116"/>
      <c r="C512" s="92">
        <v>4300</v>
      </c>
      <c r="D512" s="93" t="s">
        <v>1333</v>
      </c>
      <c r="E512" s="129">
        <v>3120</v>
      </c>
      <c r="F512" s="24"/>
      <c r="G512" s="24"/>
      <c r="H512" s="24">
        <f>E512+F512-G512</f>
        <v>3120</v>
      </c>
    </row>
    <row r="513" spans="1:8" s="16" customFormat="1" ht="16.5" customHeight="1">
      <c r="A513" s="114"/>
      <c r="B513" s="114">
        <v>90008</v>
      </c>
      <c r="C513" s="109"/>
      <c r="D513" s="110" t="s">
        <v>1334</v>
      </c>
      <c r="E513" s="20">
        <f>E514</f>
        <v>9280</v>
      </c>
      <c r="F513" s="20">
        <f>F514</f>
        <v>0</v>
      </c>
      <c r="G513" s="20">
        <f>G514</f>
        <v>0</v>
      </c>
      <c r="H513" s="20">
        <f>H514</f>
        <v>9280</v>
      </c>
    </row>
    <row r="514" spans="1:8" ht="16.5" customHeight="1">
      <c r="A514" s="116"/>
      <c r="B514" s="116"/>
      <c r="C514" s="92">
        <v>4300</v>
      </c>
      <c r="D514" s="93" t="s">
        <v>1335</v>
      </c>
      <c r="E514" s="129">
        <v>9280</v>
      </c>
      <c r="F514" s="24"/>
      <c r="G514" s="24"/>
      <c r="H514" s="24">
        <f>E514+F514-G514</f>
        <v>9280</v>
      </c>
    </row>
    <row r="515" spans="1:8" s="16" customFormat="1" ht="16.5" customHeight="1">
      <c r="A515" s="114"/>
      <c r="B515" s="114">
        <v>90015</v>
      </c>
      <c r="C515" s="109"/>
      <c r="D515" s="110" t="s">
        <v>1336</v>
      </c>
      <c r="E515" s="20">
        <f>E516+E517+E518+E519</f>
        <v>138110</v>
      </c>
      <c r="F515" s="20">
        <f>F516+F517+F518+F519</f>
        <v>0</v>
      </c>
      <c r="G515" s="20">
        <f>G516+G517+G518+G519</f>
        <v>0</v>
      </c>
      <c r="H515" s="20">
        <f>H516+H517+H518+H519</f>
        <v>138110</v>
      </c>
    </row>
    <row r="516" spans="1:8" ht="16.5" customHeight="1">
      <c r="A516" s="116"/>
      <c r="B516" s="116"/>
      <c r="C516" s="92">
        <v>4210</v>
      </c>
      <c r="D516" s="93" t="s">
        <v>1337</v>
      </c>
      <c r="E516" s="129">
        <v>1600</v>
      </c>
      <c r="F516" s="24"/>
      <c r="G516" s="24"/>
      <c r="H516" s="24">
        <f>E516+F516-G516</f>
        <v>1600</v>
      </c>
    </row>
    <row r="517" spans="1:8" ht="16.5" customHeight="1">
      <c r="A517" s="116"/>
      <c r="B517" s="116"/>
      <c r="C517" s="92">
        <v>4260</v>
      </c>
      <c r="D517" s="93" t="s">
        <v>1338</v>
      </c>
      <c r="E517" s="129">
        <v>91360</v>
      </c>
      <c r="F517" s="24"/>
      <c r="G517" s="24"/>
      <c r="H517" s="24">
        <f>E517+F517-G517</f>
        <v>91360</v>
      </c>
    </row>
    <row r="518" spans="1:8" ht="16.5" customHeight="1">
      <c r="A518" s="116"/>
      <c r="B518" s="116"/>
      <c r="C518" s="92">
        <v>4270</v>
      </c>
      <c r="D518" s="93" t="s">
        <v>1339</v>
      </c>
      <c r="E518" s="129">
        <v>44450</v>
      </c>
      <c r="F518" s="24"/>
      <c r="G518" s="24"/>
      <c r="H518" s="24">
        <f>E518+F518-G518</f>
        <v>44450</v>
      </c>
    </row>
    <row r="519" spans="1:8" ht="16.5" customHeight="1">
      <c r="A519" s="116"/>
      <c r="B519" s="116"/>
      <c r="C519" s="92">
        <v>4300</v>
      </c>
      <c r="D519" s="93" t="s">
        <v>1340</v>
      </c>
      <c r="E519" s="129">
        <v>700</v>
      </c>
      <c r="F519" s="24"/>
      <c r="G519" s="24"/>
      <c r="H519" s="24">
        <f>E519+F519-G519</f>
        <v>700</v>
      </c>
    </row>
    <row r="520" spans="1:8" s="16" customFormat="1" ht="33.75" customHeight="1">
      <c r="A520" s="114"/>
      <c r="B520" s="114">
        <v>90019</v>
      </c>
      <c r="C520" s="109"/>
      <c r="D520" s="110" t="s">
        <v>1354</v>
      </c>
      <c r="E520" s="20">
        <f>E521</f>
        <v>11000</v>
      </c>
      <c r="F520" s="20">
        <f>F521</f>
        <v>0</v>
      </c>
      <c r="G520" s="20">
        <f>G521</f>
        <v>0</v>
      </c>
      <c r="H520" s="20">
        <f>H521</f>
        <v>11000</v>
      </c>
    </row>
    <row r="521" spans="1:8" ht="16.5" customHeight="1">
      <c r="A521" s="116"/>
      <c r="B521" s="116"/>
      <c r="C521" s="92">
        <v>4430</v>
      </c>
      <c r="D521" s="93" t="s">
        <v>1355</v>
      </c>
      <c r="E521" s="129">
        <v>11000</v>
      </c>
      <c r="F521" s="24"/>
      <c r="G521" s="24"/>
      <c r="H521" s="24">
        <f>E521+F521-G521</f>
        <v>11000</v>
      </c>
    </row>
    <row r="522" spans="1:8" s="16" customFormat="1" ht="16.5" customHeight="1">
      <c r="A522" s="114"/>
      <c r="B522" s="114">
        <v>90095</v>
      </c>
      <c r="C522" s="109"/>
      <c r="D522" s="110" t="s">
        <v>1356</v>
      </c>
      <c r="E522" s="20">
        <f>E523</f>
        <v>60000</v>
      </c>
      <c r="F522" s="20">
        <f>F523</f>
        <v>0</v>
      </c>
      <c r="G522" s="20">
        <f>G523</f>
        <v>0</v>
      </c>
      <c r="H522" s="20">
        <f>H523</f>
        <v>60000</v>
      </c>
    </row>
    <row r="523" spans="1:8" ht="16.5" customHeight="1">
      <c r="A523" s="116"/>
      <c r="B523" s="116"/>
      <c r="C523" s="92">
        <v>4300</v>
      </c>
      <c r="D523" s="93" t="s">
        <v>1357</v>
      </c>
      <c r="E523" s="129">
        <v>60000</v>
      </c>
      <c r="F523" s="24"/>
      <c r="G523" s="24"/>
      <c r="H523" s="24">
        <f>E523+F523-G523</f>
        <v>60000</v>
      </c>
    </row>
    <row r="524" spans="1:8" s="16" customFormat="1" ht="16.5" customHeight="1">
      <c r="A524" s="117">
        <v>921</v>
      </c>
      <c r="B524" s="117"/>
      <c r="C524" s="106"/>
      <c r="D524" s="107" t="s">
        <v>1358</v>
      </c>
      <c r="E524" s="15">
        <f>E525+E533+E540+E535</f>
        <v>1130533</v>
      </c>
      <c r="F524" s="15">
        <f>F525+F533+F540+F535</f>
        <v>0</v>
      </c>
      <c r="G524" s="15">
        <f>G525+G533+G540+G535</f>
        <v>0</v>
      </c>
      <c r="H524" s="15">
        <f>H525+H533+H540+H535</f>
        <v>1130533</v>
      </c>
    </row>
    <row r="525" spans="1:8" s="16" customFormat="1" ht="16.5" customHeight="1">
      <c r="A525" s="114"/>
      <c r="B525" s="114">
        <v>92109</v>
      </c>
      <c r="C525" s="109"/>
      <c r="D525" s="128" t="s">
        <v>1359</v>
      </c>
      <c r="E525" s="20">
        <f>E526+E529+E531+E530+E532</f>
        <v>714405</v>
      </c>
      <c r="F525" s="20">
        <f>F526+F529+F531+F530+F532</f>
        <v>0</v>
      </c>
      <c r="G525" s="20">
        <f>G526+G529+G531+G530+G532</f>
        <v>0</v>
      </c>
      <c r="H525" s="20">
        <f>H526+H529+H531+H530+H532</f>
        <v>714405</v>
      </c>
    </row>
    <row r="526" spans="1:8" ht="16.5" customHeight="1">
      <c r="A526" s="116"/>
      <c r="B526" s="116"/>
      <c r="C526" s="92">
        <v>2480</v>
      </c>
      <c r="D526" s="93" t="s">
        <v>1360</v>
      </c>
      <c r="E526" s="129">
        <v>163905</v>
      </c>
      <c r="F526" s="24"/>
      <c r="G526" s="24"/>
      <c r="H526" s="24">
        <f>E526+F526-G526</f>
        <v>163905</v>
      </c>
    </row>
    <row r="527" spans="1:8" ht="12.75" customHeight="1" hidden="1">
      <c r="A527" s="116"/>
      <c r="B527" s="116"/>
      <c r="C527" s="92"/>
      <c r="D527" s="93"/>
      <c r="E527" s="129"/>
      <c r="F527" s="24"/>
      <c r="G527" s="24"/>
      <c r="H527" s="24"/>
    </row>
    <row r="528" spans="1:8" ht="12.75" customHeight="1" hidden="1">
      <c r="A528" s="116"/>
      <c r="B528" s="116"/>
      <c r="C528" s="92"/>
      <c r="D528" s="93"/>
      <c r="E528" s="129"/>
      <c r="F528" s="24"/>
      <c r="G528" s="24"/>
      <c r="H528" s="24"/>
    </row>
    <row r="529" spans="1:8" ht="12.75" customHeight="1" hidden="1">
      <c r="A529" s="116"/>
      <c r="B529" s="116"/>
      <c r="C529" s="92"/>
      <c r="D529" s="93"/>
      <c r="E529" s="129"/>
      <c r="F529" s="24"/>
      <c r="G529" s="24"/>
      <c r="H529" s="24"/>
    </row>
    <row r="530" spans="1:8" ht="12.75" customHeight="1" hidden="1">
      <c r="A530" s="116"/>
      <c r="B530" s="116"/>
      <c r="C530" s="92"/>
      <c r="D530" s="93"/>
      <c r="E530" s="129"/>
      <c r="F530" s="24"/>
      <c r="G530" s="24"/>
      <c r="H530" s="24"/>
    </row>
    <row r="531" spans="1:8" ht="12.75" customHeight="1" hidden="1">
      <c r="A531" s="116"/>
      <c r="B531" s="116"/>
      <c r="C531" s="92"/>
      <c r="D531" s="93"/>
      <c r="E531" s="129"/>
      <c r="F531" s="24"/>
      <c r="G531" s="24"/>
      <c r="H531" s="24"/>
    </row>
    <row r="532" spans="1:8" ht="16.5" customHeight="1">
      <c r="A532" s="116"/>
      <c r="B532" s="116"/>
      <c r="C532" s="92">
        <v>6050</v>
      </c>
      <c r="D532" s="93" t="s">
        <v>1361</v>
      </c>
      <c r="E532" s="129">
        <v>550500</v>
      </c>
      <c r="F532" s="24"/>
      <c r="G532" s="24"/>
      <c r="H532" s="24">
        <f>E532+F532-G532</f>
        <v>550500</v>
      </c>
    </row>
    <row r="533" spans="1:8" s="16" customFormat="1" ht="16.5" customHeight="1">
      <c r="A533" s="114"/>
      <c r="B533" s="114">
        <v>92116</v>
      </c>
      <c r="C533" s="109"/>
      <c r="D533" s="110" t="s">
        <v>1362</v>
      </c>
      <c r="E533" s="20">
        <f>E534</f>
        <v>305489</v>
      </c>
      <c r="F533" s="20">
        <f>F534</f>
        <v>0</v>
      </c>
      <c r="G533" s="20">
        <f>G534</f>
        <v>0</v>
      </c>
      <c r="H533" s="20">
        <f>H534</f>
        <v>305489</v>
      </c>
    </row>
    <row r="534" spans="1:8" ht="16.5" customHeight="1">
      <c r="A534" s="116"/>
      <c r="B534" s="116"/>
      <c r="C534" s="92">
        <v>2480</v>
      </c>
      <c r="D534" s="93" t="s">
        <v>1363</v>
      </c>
      <c r="E534" s="129">
        <v>305489</v>
      </c>
      <c r="F534" s="24"/>
      <c r="G534" s="24"/>
      <c r="H534" s="24">
        <f>E534+F534-G534</f>
        <v>305489</v>
      </c>
    </row>
    <row r="535" spans="1:8" s="16" customFormat="1" ht="16.5" customHeight="1">
      <c r="A535" s="114"/>
      <c r="B535" s="114">
        <v>92120</v>
      </c>
      <c r="C535" s="109"/>
      <c r="D535" s="128" t="s">
        <v>1364</v>
      </c>
      <c r="E535" s="20">
        <f>E537+E536</f>
        <v>56000</v>
      </c>
      <c r="F535" s="20">
        <f>F537+F536</f>
        <v>0</v>
      </c>
      <c r="G535" s="20">
        <f>G537</f>
        <v>0</v>
      </c>
      <c r="H535" s="20">
        <f>H537+H536</f>
        <v>56000</v>
      </c>
    </row>
    <row r="536" spans="1:8" s="16" customFormat="1" ht="27.75" customHeight="1">
      <c r="A536" s="114"/>
      <c r="B536" s="114"/>
      <c r="C536" s="88" t="s">
        <v>1021</v>
      </c>
      <c r="D536" s="89" t="s">
        <v>1022</v>
      </c>
      <c r="E536" s="353">
        <v>15000</v>
      </c>
      <c r="F536" s="353"/>
      <c r="G536" s="353"/>
      <c r="H536" s="353">
        <f>E536+F536-G536</f>
        <v>15000</v>
      </c>
    </row>
    <row r="537" spans="1:8" ht="41.25" customHeight="1">
      <c r="A537" s="114"/>
      <c r="B537" s="114"/>
      <c r="C537" s="88">
        <v>2830</v>
      </c>
      <c r="D537" s="89" t="s">
        <v>0</v>
      </c>
      <c r="E537" s="113">
        <v>41000</v>
      </c>
      <c r="F537" s="24"/>
      <c r="G537" s="24"/>
      <c r="H537" s="24">
        <f>E537+F537-G537</f>
        <v>41000</v>
      </c>
    </row>
    <row r="538" spans="1:8" ht="12.75" customHeight="1" hidden="1">
      <c r="A538" s="114"/>
      <c r="B538" s="114"/>
      <c r="C538" s="88"/>
      <c r="D538" s="89"/>
      <c r="E538" s="113"/>
      <c r="F538" s="24"/>
      <c r="G538" s="24"/>
      <c r="H538" s="24"/>
    </row>
    <row r="539" spans="1:8" ht="12.75" customHeight="1" hidden="1">
      <c r="A539" s="116"/>
      <c r="B539" s="116"/>
      <c r="C539" s="92"/>
      <c r="D539" s="93"/>
      <c r="E539" s="129"/>
      <c r="F539" s="24"/>
      <c r="G539" s="24"/>
      <c r="H539" s="24"/>
    </row>
    <row r="540" spans="1:8" s="16" customFormat="1" ht="16.5" customHeight="1">
      <c r="A540" s="114"/>
      <c r="B540" s="114">
        <v>92195</v>
      </c>
      <c r="C540" s="109"/>
      <c r="D540" s="110" t="s">
        <v>1</v>
      </c>
      <c r="E540" s="20">
        <f>SUM(E541:E548)</f>
        <v>54639</v>
      </c>
      <c r="F540" s="20">
        <f>SUM(F541:F548)</f>
        <v>0</v>
      </c>
      <c r="G540" s="20">
        <f>SUM(G541:G548)</f>
        <v>0</v>
      </c>
      <c r="H540" s="20">
        <f>SUM(H541:H548)</f>
        <v>54639</v>
      </c>
    </row>
    <row r="541" spans="1:8" ht="12.75" customHeight="1" hidden="1">
      <c r="A541" s="116"/>
      <c r="B541" s="116"/>
      <c r="C541" s="92"/>
      <c r="D541" s="93"/>
      <c r="E541" s="129"/>
      <c r="F541" s="24"/>
      <c r="G541" s="24"/>
      <c r="H541" s="24"/>
    </row>
    <row r="542" spans="1:8" ht="16.5" customHeight="1">
      <c r="A542" s="116"/>
      <c r="B542" s="116"/>
      <c r="C542" s="92">
        <v>3030</v>
      </c>
      <c r="D542" s="93" t="s">
        <v>2</v>
      </c>
      <c r="E542" s="129">
        <f>F542+G542</f>
        <v>0</v>
      </c>
      <c r="F542" s="24"/>
      <c r="G542" s="24"/>
      <c r="H542" s="24">
        <f>E542+F542-G542</f>
        <v>0</v>
      </c>
    </row>
    <row r="543" spans="1:8" ht="16.5" customHeight="1">
      <c r="A543" s="116"/>
      <c r="B543" s="116"/>
      <c r="C543" s="92">
        <v>4170</v>
      </c>
      <c r="D543" s="93" t="s">
        <v>3</v>
      </c>
      <c r="E543" s="129">
        <v>4300</v>
      </c>
      <c r="F543" s="24"/>
      <c r="G543" s="24"/>
      <c r="H543" s="24">
        <f aca="true" t="shared" si="26" ref="H543:H548">E543+F543-G543</f>
        <v>4300</v>
      </c>
    </row>
    <row r="544" spans="1:8" ht="16.5" customHeight="1">
      <c r="A544" s="116"/>
      <c r="B544" s="116"/>
      <c r="C544" s="92">
        <v>4210</v>
      </c>
      <c r="D544" s="130" t="s">
        <v>7</v>
      </c>
      <c r="E544" s="129">
        <v>16839</v>
      </c>
      <c r="F544" s="24"/>
      <c r="G544" s="24"/>
      <c r="H544" s="24">
        <f t="shared" si="26"/>
        <v>16839</v>
      </c>
    </row>
    <row r="545" spans="1:8" ht="16.5" customHeight="1">
      <c r="A545" s="116"/>
      <c r="B545" s="116"/>
      <c r="C545" s="92">
        <v>4300</v>
      </c>
      <c r="D545" s="130" t="s">
        <v>8</v>
      </c>
      <c r="E545" s="129">
        <v>32500</v>
      </c>
      <c r="F545" s="24"/>
      <c r="G545" s="24"/>
      <c r="H545" s="24">
        <f t="shared" si="26"/>
        <v>32500</v>
      </c>
    </row>
    <row r="546" spans="1:8" ht="16.5" customHeight="1">
      <c r="A546" s="116"/>
      <c r="B546" s="116"/>
      <c r="C546" s="92">
        <v>4410</v>
      </c>
      <c r="D546" s="93" t="s">
        <v>9</v>
      </c>
      <c r="E546" s="129">
        <v>400</v>
      </c>
      <c r="F546" s="24"/>
      <c r="G546" s="24"/>
      <c r="H546" s="24">
        <f t="shared" si="26"/>
        <v>400</v>
      </c>
    </row>
    <row r="547" spans="1:8" ht="16.5" customHeight="1">
      <c r="A547" s="116"/>
      <c r="B547" s="116"/>
      <c r="C547" s="92">
        <v>4430</v>
      </c>
      <c r="D547" s="130" t="s">
        <v>10</v>
      </c>
      <c r="E547" s="129">
        <v>500</v>
      </c>
      <c r="F547" s="24"/>
      <c r="G547" s="24"/>
      <c r="H547" s="24">
        <f t="shared" si="26"/>
        <v>500</v>
      </c>
    </row>
    <row r="548" spans="1:8" ht="16.5" customHeight="1">
      <c r="A548" s="116"/>
      <c r="B548" s="116"/>
      <c r="C548" s="92">
        <v>4750</v>
      </c>
      <c r="D548" s="93" t="s">
        <v>11</v>
      </c>
      <c r="E548" s="129">
        <v>100</v>
      </c>
      <c r="F548" s="24"/>
      <c r="G548" s="24"/>
      <c r="H548" s="24">
        <f t="shared" si="26"/>
        <v>100</v>
      </c>
    </row>
    <row r="549" spans="1:8" s="16" customFormat="1" ht="16.5" customHeight="1">
      <c r="A549" s="117">
        <v>926</v>
      </c>
      <c r="B549" s="117"/>
      <c r="C549" s="141"/>
      <c r="D549" s="117" t="s">
        <v>12</v>
      </c>
      <c r="E549" s="15">
        <f>E563+E559</f>
        <v>73900</v>
      </c>
      <c r="F549" s="15">
        <f>F563+F559</f>
        <v>0</v>
      </c>
      <c r="G549" s="15">
        <f>G563+G559</f>
        <v>0</v>
      </c>
      <c r="H549" s="15">
        <f>H563+H559</f>
        <v>73900</v>
      </c>
    </row>
    <row r="550" spans="1:8" s="16" customFormat="1" ht="12.75" customHeight="1" hidden="1">
      <c r="A550" s="119"/>
      <c r="B550" s="119"/>
      <c r="C550" s="142"/>
      <c r="D550" s="119"/>
      <c r="E550" s="134"/>
      <c r="F550" s="20"/>
      <c r="G550" s="20"/>
      <c r="H550" s="20"/>
    </row>
    <row r="551" spans="1:8" s="16" customFormat="1" ht="12.75" customHeight="1" hidden="1">
      <c r="A551" s="119"/>
      <c r="B551" s="119"/>
      <c r="C551" s="120"/>
      <c r="D551" s="121"/>
      <c r="E551" s="134"/>
      <c r="F551" s="20"/>
      <c r="G551" s="20"/>
      <c r="H551" s="20"/>
    </row>
    <row r="552" spans="1:8" s="16" customFormat="1" ht="12.75" customHeight="1" hidden="1">
      <c r="A552" s="119"/>
      <c r="B552" s="119"/>
      <c r="C552" s="120"/>
      <c r="D552" s="143"/>
      <c r="E552" s="134"/>
      <c r="F552" s="20"/>
      <c r="G552" s="20"/>
      <c r="H552" s="20"/>
    </row>
    <row r="553" spans="1:8" s="16" customFormat="1" ht="12.75" customHeight="1" hidden="1">
      <c r="A553" s="119"/>
      <c r="B553" s="119"/>
      <c r="C553" s="120"/>
      <c r="D553" s="143"/>
      <c r="E553" s="134"/>
      <c r="F553" s="20"/>
      <c r="G553" s="20"/>
      <c r="H553" s="20"/>
    </row>
    <row r="554" spans="1:8" s="16" customFormat="1" ht="12.75" customHeight="1" hidden="1">
      <c r="A554" s="119"/>
      <c r="B554" s="119"/>
      <c r="C554" s="120"/>
      <c r="D554" s="119"/>
      <c r="E554" s="134"/>
      <c r="F554" s="20"/>
      <c r="G554" s="20"/>
      <c r="H554" s="20"/>
    </row>
    <row r="555" spans="1:8" s="16" customFormat="1" ht="12.75" customHeight="1" hidden="1">
      <c r="A555" s="119"/>
      <c r="B555" s="119"/>
      <c r="C555" s="120"/>
      <c r="D555" s="143"/>
      <c r="E555" s="134"/>
      <c r="F555" s="20"/>
      <c r="G555" s="20"/>
      <c r="H555" s="20"/>
    </row>
    <row r="556" spans="1:8" s="16" customFormat="1" ht="12.75" customHeight="1" hidden="1">
      <c r="A556" s="119"/>
      <c r="B556" s="119"/>
      <c r="C556" s="120"/>
      <c r="D556" s="121"/>
      <c r="E556" s="134"/>
      <c r="F556" s="20"/>
      <c r="G556" s="20"/>
      <c r="H556" s="20"/>
    </row>
    <row r="557" spans="1:8" s="16" customFormat="1" ht="12.75" customHeight="1" hidden="1">
      <c r="A557" s="119"/>
      <c r="B557" s="119"/>
      <c r="C557" s="120"/>
      <c r="D557" s="121"/>
      <c r="E557" s="134"/>
      <c r="F557" s="20"/>
      <c r="G557" s="20"/>
      <c r="H557" s="20"/>
    </row>
    <row r="558" spans="1:8" s="16" customFormat="1" ht="12.75" customHeight="1" hidden="1">
      <c r="A558" s="119"/>
      <c r="B558" s="119"/>
      <c r="C558" s="120"/>
      <c r="D558" s="121"/>
      <c r="E558" s="134"/>
      <c r="F558" s="20"/>
      <c r="G558" s="20"/>
      <c r="H558" s="20"/>
    </row>
    <row r="559" spans="1:8" s="16" customFormat="1" ht="16.5" customHeight="1">
      <c r="A559" s="119"/>
      <c r="B559" s="114">
        <v>92601</v>
      </c>
      <c r="C559" s="131"/>
      <c r="D559" s="114" t="s">
        <v>13</v>
      </c>
      <c r="E559" s="20">
        <f>E560+E561+E562</f>
        <v>0</v>
      </c>
      <c r="F559" s="20">
        <f>F560+F561+F562</f>
        <v>0</v>
      </c>
      <c r="G559" s="20">
        <f>G560+G561+G562</f>
        <v>0</v>
      </c>
      <c r="H559" s="20">
        <f>H560+H561+H562</f>
        <v>0</v>
      </c>
    </row>
    <row r="560" spans="1:8" ht="16.5" customHeight="1">
      <c r="A560" s="123"/>
      <c r="B560" s="115"/>
      <c r="C560" s="88">
        <v>6050</v>
      </c>
      <c r="D560" s="93" t="s">
        <v>14</v>
      </c>
      <c r="E560" s="113">
        <f>F560+G560</f>
        <v>0</v>
      </c>
      <c r="F560" s="24"/>
      <c r="G560" s="24"/>
      <c r="H560" s="24">
        <f>E560+F560-G560</f>
        <v>0</v>
      </c>
    </row>
    <row r="561" spans="1:8" ht="16.5" customHeight="1">
      <c r="A561" s="123"/>
      <c r="B561" s="115"/>
      <c r="C561" s="88">
        <v>6058</v>
      </c>
      <c r="D561" s="93" t="s">
        <v>15</v>
      </c>
      <c r="E561" s="113">
        <v>0</v>
      </c>
      <c r="F561" s="24"/>
      <c r="G561" s="24"/>
      <c r="H561" s="24">
        <f>E561+F561-G561</f>
        <v>0</v>
      </c>
    </row>
    <row r="562" spans="1:8" ht="16.5" customHeight="1">
      <c r="A562" s="123"/>
      <c r="B562" s="115"/>
      <c r="C562" s="88">
        <v>6059</v>
      </c>
      <c r="D562" s="93" t="s">
        <v>16</v>
      </c>
      <c r="E562" s="113">
        <v>0</v>
      </c>
      <c r="F562" s="24"/>
      <c r="G562" s="24"/>
      <c r="H562" s="24">
        <f>E562+F562-G562</f>
        <v>0</v>
      </c>
    </row>
    <row r="563" spans="1:8" s="16" customFormat="1" ht="16.5" customHeight="1">
      <c r="A563" s="114"/>
      <c r="B563" s="114">
        <v>92695</v>
      </c>
      <c r="C563" s="131"/>
      <c r="D563" s="114" t="s">
        <v>17</v>
      </c>
      <c r="E563" s="20">
        <f>E565+E566+E567+E568+E564</f>
        <v>73900</v>
      </c>
      <c r="F563" s="20">
        <f>F565+F566+F567+F568+F564</f>
        <v>0</v>
      </c>
      <c r="G563" s="20">
        <f>G565+G566+G567+G568+G564</f>
        <v>0</v>
      </c>
      <c r="H563" s="20">
        <f>H565+H566+H567+H568+H564</f>
        <v>73900</v>
      </c>
    </row>
    <row r="564" spans="1:8" ht="35.25" customHeight="1">
      <c r="A564" s="115"/>
      <c r="B564" s="115"/>
      <c r="C564" s="88">
        <v>2830</v>
      </c>
      <c r="D564" s="89" t="s">
        <v>18</v>
      </c>
      <c r="E564" s="113">
        <v>60000</v>
      </c>
      <c r="F564" s="24"/>
      <c r="G564" s="24"/>
      <c r="H564" s="24">
        <f>E564+F564-G564</f>
        <v>60000</v>
      </c>
    </row>
    <row r="565" spans="1:8" ht="16.5" customHeight="1">
      <c r="A565" s="116"/>
      <c r="B565" s="116"/>
      <c r="C565" s="92">
        <v>4210</v>
      </c>
      <c r="D565" s="130" t="s">
        <v>19</v>
      </c>
      <c r="E565" s="129">
        <v>11500</v>
      </c>
      <c r="F565" s="24"/>
      <c r="G565" s="24"/>
      <c r="H565" s="24">
        <f>E565+F565-G565</f>
        <v>11500</v>
      </c>
    </row>
    <row r="566" spans="1:8" ht="16.5" customHeight="1">
      <c r="A566" s="116"/>
      <c r="B566" s="116"/>
      <c r="C566" s="92">
        <v>4300</v>
      </c>
      <c r="D566" s="130" t="s">
        <v>20</v>
      </c>
      <c r="E566" s="129">
        <v>1200</v>
      </c>
      <c r="F566" s="24"/>
      <c r="G566" s="24"/>
      <c r="H566" s="24">
        <f>E566+F566-G566</f>
        <v>1200</v>
      </c>
    </row>
    <row r="567" spans="1:8" ht="16.5" customHeight="1">
      <c r="A567" s="116"/>
      <c r="B567" s="116"/>
      <c r="C567" s="92">
        <v>4430</v>
      </c>
      <c r="D567" s="130" t="s">
        <v>21</v>
      </c>
      <c r="E567" s="129">
        <v>1200</v>
      </c>
      <c r="F567" s="24"/>
      <c r="G567" s="24"/>
      <c r="H567" s="24">
        <f>E567+F567-G567</f>
        <v>1200</v>
      </c>
    </row>
    <row r="568" spans="1:8" ht="12.75" customHeight="1" hidden="1">
      <c r="A568" s="116"/>
      <c r="B568" s="144"/>
      <c r="C568" s="92"/>
      <c r="D568" s="93"/>
      <c r="E568" s="129"/>
      <c r="F568" s="24"/>
      <c r="G568" s="24"/>
      <c r="H568" s="24"/>
    </row>
    <row r="569" spans="1:8" s="16" customFormat="1" ht="16.5" customHeight="1">
      <c r="A569" s="145"/>
      <c r="B569" s="145"/>
      <c r="C569" s="146"/>
      <c r="D569" s="107" t="s">
        <v>22</v>
      </c>
      <c r="E569" s="15">
        <f>E8+E31+E36+E46+E67+E119+E144+E174+E180+E185+E188+E335+E357+E458+E498+E524+E549+E62+E437</f>
        <v>42177676</v>
      </c>
      <c r="F569" s="15">
        <f>F8+F31+F36+F46+F67+F119+F144+F174+F180+F185+F188+F335+F357+F458+F498+F524+F549+F62+F437</f>
        <v>1056976</v>
      </c>
      <c r="G569" s="15">
        <f>G8+G31+G36+G46+G67+G119+G144+G174+G180+G185+G188+G335+G357+G458+G498+G524+G549+G62+G437</f>
        <v>591551</v>
      </c>
      <c r="H569" s="15">
        <f>H8+H31+H36+H46+H67+H119+H144+H174+H180+H185+H188+H335+H357+H458+H498+H524+H549+H62+H437</f>
        <v>42643101</v>
      </c>
    </row>
    <row r="570" ht="16.5" customHeight="1"/>
    <row r="571" spans="4:8" ht="16.5" customHeight="1">
      <c r="D571" s="147" t="s">
        <v>23</v>
      </c>
      <c r="E571" s="148">
        <f>E572+E579</f>
        <v>42177676</v>
      </c>
      <c r="F571" s="148">
        <f>F572+F579</f>
        <v>1056976</v>
      </c>
      <c r="G571" s="148">
        <f>G572+G579</f>
        <v>591551</v>
      </c>
      <c r="H571" s="148">
        <f>H572+H579</f>
        <v>42643101</v>
      </c>
    </row>
    <row r="572" spans="4:8" ht="16.5" customHeight="1">
      <c r="D572" s="147" t="s">
        <v>24</v>
      </c>
      <c r="E572" s="148">
        <v>26207889</v>
      </c>
      <c r="F572" s="148">
        <v>636944</v>
      </c>
      <c r="G572" s="148">
        <v>172519</v>
      </c>
      <c r="H572" s="148">
        <f>E572+F572-G572</f>
        <v>26672314</v>
      </c>
    </row>
    <row r="573" spans="4:8" ht="16.5" customHeight="1">
      <c r="D573" s="68" t="s">
        <v>25</v>
      </c>
      <c r="E573" s="149">
        <v>9504980</v>
      </c>
      <c r="F573" s="149">
        <v>28285</v>
      </c>
      <c r="G573" s="149">
        <f>SUM(G21,G24,G48,G69:G70,G83:G84,G88,G114,G121,G151,G178,G190:G192,G199,G227:G229,G241:G243,G250,G283:G284,G287,G304:G306,G328,G348,G362:G363,G366,G390:G393,G400,G430,G439:G440,G445:G446,G460:G462)+G491+G543</f>
        <v>20104</v>
      </c>
      <c r="H573" s="149">
        <f>E573+F573-G573</f>
        <v>9513161</v>
      </c>
    </row>
    <row r="574" spans="4:8" ht="16.5" customHeight="1">
      <c r="D574" s="67" t="s">
        <v>26</v>
      </c>
      <c r="E574" s="65">
        <v>2110408</v>
      </c>
      <c r="F574" s="65">
        <v>635</v>
      </c>
      <c r="G574" s="65">
        <f>SUM(G22:G23,G71:G72,G85:G87,G101,G122:G123,G149:G150,G193:G196,G218,G230:G231,G239,G244:G247,G274,G285:G286,G295,G307:G308,G318,G326:G327,G331,G364:G365,G371,G394,G397,G416,G428:G429,G441:G444,G463:G464,G471,G489:G490)</f>
        <v>1355</v>
      </c>
      <c r="H574" s="65">
        <f>E574+F574-G574</f>
        <v>2109688</v>
      </c>
    </row>
    <row r="575" spans="4:8" ht="12.75" customHeight="1" hidden="1">
      <c r="D575" s="67"/>
      <c r="E575" s="65"/>
      <c r="F575" s="65"/>
      <c r="G575" s="65"/>
      <c r="H575" s="65"/>
    </row>
    <row r="576" spans="4:8" ht="16.5" customHeight="1">
      <c r="D576" s="67" t="s">
        <v>27</v>
      </c>
      <c r="E576" s="65">
        <f>SUM(E19,E346,E526,E534,E536:E537,E564)</f>
        <v>616894</v>
      </c>
      <c r="F576" s="65">
        <f>SUM(F19,F346,F526,F534,F536:F537,F564)</f>
        <v>0</v>
      </c>
      <c r="G576" s="65">
        <f>SUM(G19,G346,G526,G534,G536:G537,G564)</f>
        <v>0</v>
      </c>
      <c r="H576" s="65">
        <f>SUM(H19,H346,H526,H534,H536:H537,H564)</f>
        <v>616894</v>
      </c>
    </row>
    <row r="577" spans="4:8" ht="16.5" customHeight="1">
      <c r="D577" s="67" t="s">
        <v>28</v>
      </c>
      <c r="E577" s="65">
        <f>SUM(E182)</f>
        <v>270000</v>
      </c>
      <c r="F577" s="65">
        <f>SUM(F182)</f>
        <v>0</v>
      </c>
      <c r="G577" s="65">
        <f>SUM(G182)</f>
        <v>0</v>
      </c>
      <c r="H577" s="65">
        <f>SUM(H182)</f>
        <v>270000</v>
      </c>
    </row>
    <row r="578" spans="4:8" ht="16.5" customHeight="1">
      <c r="D578" s="67" t="s">
        <v>29</v>
      </c>
      <c r="E578" s="65">
        <f>SUM(E184)</f>
        <v>1374000</v>
      </c>
      <c r="F578" s="65">
        <f>SUM(F184)</f>
        <v>0</v>
      </c>
      <c r="G578" s="65">
        <f>SUM(G184)</f>
        <v>0</v>
      </c>
      <c r="H578" s="65">
        <f>SUM(H184)</f>
        <v>1374000</v>
      </c>
    </row>
    <row r="579" spans="4:8" ht="16.5" customHeight="1">
      <c r="D579" s="147" t="s">
        <v>30</v>
      </c>
      <c r="E579" s="148">
        <f>SUM(E580:E581)</f>
        <v>15969787</v>
      </c>
      <c r="F579" s="148">
        <f>SUM(F580:F581)</f>
        <v>420032</v>
      </c>
      <c r="G579" s="148">
        <f>SUM(G580:G581)</f>
        <v>419032</v>
      </c>
      <c r="H579" s="148">
        <f>SUM(H580:H581)</f>
        <v>15970787</v>
      </c>
    </row>
    <row r="580" spans="4:8" ht="16.5" customHeight="1">
      <c r="D580" s="68" t="s">
        <v>31</v>
      </c>
      <c r="E580" s="149">
        <f>SUM(E12:E15,E42:E45,E58:E59,E107:E110,E161:E165,E222:E225,E278:E279,E299,E322,E337:E340,E376,E508,E509,E532,E560:E562)</f>
        <v>15969787</v>
      </c>
      <c r="F580" s="149">
        <f>SUM(F12:F15,F42:F45,F58:F59,F107:F110,F161:F165,F222:F225,F278:F279,F299,F322,F337:F340,F376,F508,F509,F532,F560:F562)</f>
        <v>420032</v>
      </c>
      <c r="G580" s="149">
        <f>SUM(G12:G15,G42:G45,G58:G59,G107:G110,G161:G165,G222:G225,G278:G279,G299,G322,G337:G340,G376,G508,G509,G532,G560:G562)</f>
        <v>419032</v>
      </c>
      <c r="H580" s="149">
        <f>SUM(H12:H15,H42:H45,H58:H59,H107:H110,H161:H165,H222:H225,H278:H279,H299,H322,H337:H340,H376,H508,H509,H532,H560:H562)</f>
        <v>15970787</v>
      </c>
    </row>
    <row r="581" spans="4:8" ht="16.5" customHeight="1">
      <c r="D581" s="68" t="s">
        <v>32</v>
      </c>
      <c r="E581" s="65">
        <f>SUM(E146)</f>
        <v>0</v>
      </c>
      <c r="F581" s="65">
        <f>SUM(F146)</f>
        <v>0</v>
      </c>
      <c r="G581" s="65">
        <f>SUM(G146)</f>
        <v>0</v>
      </c>
      <c r="H581" s="65">
        <f>SUM(H146)</f>
        <v>0</v>
      </c>
    </row>
    <row r="582" spans="5:8" ht="16.5" customHeight="1">
      <c r="E582" s="65">
        <f>E571-E569</f>
        <v>0</v>
      </c>
      <c r="F582" s="65">
        <f>F571-F569</f>
        <v>0</v>
      </c>
      <c r="G582" s="65">
        <f>G571-G569</f>
        <v>0</v>
      </c>
      <c r="H582" s="65">
        <f>H571-H569</f>
        <v>0</v>
      </c>
    </row>
    <row r="583" ht="16.5" customHeight="1"/>
    <row r="584" spans="6:7" ht="12.75">
      <c r="F584" s="317" t="s">
        <v>358</v>
      </c>
      <c r="G584" s="317"/>
    </row>
    <row r="586" spans="6:7" ht="12.75">
      <c r="F586" s="386" t="s">
        <v>336</v>
      </c>
      <c r="G586" s="387"/>
    </row>
  </sheetData>
  <mergeCells count="11">
    <mergeCell ref="H4:H6"/>
    <mergeCell ref="F5:F6"/>
    <mergeCell ref="G5:G6"/>
    <mergeCell ref="F586:G586"/>
    <mergeCell ref="A1:H1"/>
    <mergeCell ref="A4:A6"/>
    <mergeCell ref="B4:B6"/>
    <mergeCell ref="C4:C6"/>
    <mergeCell ref="D4:D6"/>
    <mergeCell ref="E4:E6"/>
    <mergeCell ref="F4:G4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89" r:id="rId1"/>
  <headerFooter alignWithMargins="0">
    <oddHeader>&amp;RZałącznik nr &amp;A
do Uchwały Rady Gminy Nr XXVII/248/09
z dnia 13 sierpnia 2009r.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workbookViewId="0" topLeftCell="A1">
      <pane ySplit="7" topLeftCell="BM44" activePane="bottomLeft" state="frozen"/>
      <selection pane="topLeft" activeCell="K58" sqref="K58"/>
      <selection pane="bottomLeft" activeCell="F59" sqref="F59"/>
    </sheetView>
  </sheetViews>
  <sheetFormatPr defaultColWidth="9.00390625" defaultRowHeight="12.75"/>
  <cols>
    <col min="1" max="1" width="5.625" style="68" customWidth="1"/>
    <col min="2" max="2" width="6.875" style="68" customWidth="1"/>
    <col min="3" max="4" width="7.75390625" style="68" customWidth="1"/>
    <col min="5" max="5" width="22.375" style="68" customWidth="1"/>
    <col min="6" max="6" width="12.00390625" style="68" customWidth="1"/>
    <col min="7" max="7" width="12.375" style="68" customWidth="1"/>
    <col min="8" max="8" width="11.25390625" style="68" customWidth="1"/>
    <col min="9" max="9" width="10.125" style="68" customWidth="1"/>
    <col min="10" max="10" width="12.625" style="68" customWidth="1"/>
    <col min="11" max="11" width="14.375" style="68" customWidth="1"/>
    <col min="12" max="12" width="12.875" style="68" customWidth="1"/>
    <col min="13" max="13" width="9.625" style="68" customWidth="1"/>
    <col min="14" max="14" width="16.75390625" style="68" customWidth="1"/>
    <col min="15" max="16384" width="9.125" style="68" customWidth="1"/>
  </cols>
  <sheetData>
    <row r="1" spans="1:14" ht="24" customHeight="1">
      <c r="A1" s="390" t="s">
        <v>33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 t="s">
        <v>34</v>
      </c>
    </row>
    <row r="3" spans="1:14" s="152" customFormat="1" ht="19.5" customHeight="1">
      <c r="A3" s="391" t="s">
        <v>35</v>
      </c>
      <c r="B3" s="392" t="s">
        <v>36</v>
      </c>
      <c r="C3" s="392" t="s">
        <v>37</v>
      </c>
      <c r="D3" s="393" t="s">
        <v>38</v>
      </c>
      <c r="E3" s="393"/>
      <c r="F3" s="393" t="s">
        <v>39</v>
      </c>
      <c r="G3" s="393" t="s">
        <v>40</v>
      </c>
      <c r="H3" s="393"/>
      <c r="I3" s="393"/>
      <c r="J3" s="393"/>
      <c r="K3" s="393"/>
      <c r="L3" s="393"/>
      <c r="M3" s="393"/>
      <c r="N3" s="394" t="s">
        <v>41</v>
      </c>
    </row>
    <row r="4" spans="1:14" s="152" customFormat="1" ht="19.5" customHeight="1">
      <c r="A4" s="391"/>
      <c r="B4" s="392"/>
      <c r="C4" s="392"/>
      <c r="D4" s="393"/>
      <c r="E4" s="393"/>
      <c r="F4" s="393"/>
      <c r="G4" s="395" t="s">
        <v>42</v>
      </c>
      <c r="H4" s="395" t="s">
        <v>43</v>
      </c>
      <c r="I4" s="395"/>
      <c r="J4" s="395"/>
      <c r="K4" s="395"/>
      <c r="L4" s="395" t="s">
        <v>44</v>
      </c>
      <c r="M4" s="395" t="s">
        <v>45</v>
      </c>
      <c r="N4" s="394"/>
    </row>
    <row r="5" spans="1:14" s="152" customFormat="1" ht="29.25" customHeight="1">
      <c r="A5" s="391"/>
      <c r="B5" s="392"/>
      <c r="C5" s="392"/>
      <c r="D5" s="393"/>
      <c r="E5" s="393"/>
      <c r="F5" s="393"/>
      <c r="G5" s="395"/>
      <c r="H5" s="395" t="s">
        <v>46</v>
      </c>
      <c r="I5" s="395" t="s">
        <v>47</v>
      </c>
      <c r="J5" s="395" t="s">
        <v>48</v>
      </c>
      <c r="K5" s="395" t="s">
        <v>49</v>
      </c>
      <c r="L5" s="395"/>
      <c r="M5" s="395"/>
      <c r="N5" s="394"/>
    </row>
    <row r="6" spans="1:14" s="152" customFormat="1" ht="19.5" customHeight="1">
      <c r="A6" s="391"/>
      <c r="B6" s="392"/>
      <c r="C6" s="392"/>
      <c r="D6" s="393"/>
      <c r="E6" s="393"/>
      <c r="F6" s="393"/>
      <c r="G6" s="395"/>
      <c r="H6" s="395"/>
      <c r="I6" s="395"/>
      <c r="J6" s="395"/>
      <c r="K6" s="395"/>
      <c r="L6" s="395"/>
      <c r="M6" s="395"/>
      <c r="N6" s="394"/>
    </row>
    <row r="7" spans="1:14" s="152" customFormat="1" ht="19.5" customHeight="1">
      <c r="A7" s="391"/>
      <c r="B7" s="392"/>
      <c r="C7" s="392"/>
      <c r="D7" s="393"/>
      <c r="E7" s="393"/>
      <c r="F7" s="393"/>
      <c r="G7" s="395"/>
      <c r="H7" s="395"/>
      <c r="I7" s="395"/>
      <c r="J7" s="395"/>
      <c r="K7" s="395"/>
      <c r="L7" s="395"/>
      <c r="M7" s="395"/>
      <c r="N7" s="394"/>
    </row>
    <row r="8" spans="1:14" ht="13.5" customHeight="1">
      <c r="A8" s="154">
        <v>1</v>
      </c>
      <c r="B8" s="155">
        <v>2</v>
      </c>
      <c r="C8" s="155">
        <v>3</v>
      </c>
      <c r="D8" s="396">
        <v>4</v>
      </c>
      <c r="E8" s="396"/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155">
        <v>10</v>
      </c>
      <c r="L8" s="155">
        <v>11</v>
      </c>
      <c r="M8" s="155">
        <v>12</v>
      </c>
      <c r="N8" s="156">
        <v>13</v>
      </c>
    </row>
    <row r="9" spans="1:14" ht="48.75" customHeight="1">
      <c r="A9" s="157" t="s">
        <v>50</v>
      </c>
      <c r="B9" s="17" t="s">
        <v>51</v>
      </c>
      <c r="C9" s="17" t="s">
        <v>52</v>
      </c>
      <c r="D9" s="397" t="s">
        <v>53</v>
      </c>
      <c r="E9" s="397"/>
      <c r="F9" s="24">
        <v>5708158</v>
      </c>
      <c r="G9" s="24">
        <f aca="true" t="shared" si="0" ref="G9:G39">H9+I9+J9+K9</f>
        <v>100000</v>
      </c>
      <c r="H9" s="24">
        <v>34000</v>
      </c>
      <c r="I9" s="24"/>
      <c r="J9" s="158"/>
      <c r="K9" s="24">
        <v>66000</v>
      </c>
      <c r="L9" s="24">
        <v>5540000</v>
      </c>
      <c r="M9" s="24"/>
      <c r="N9" s="159" t="s">
        <v>61</v>
      </c>
    </row>
    <row r="10" spans="1:14" ht="47.25" customHeight="1">
      <c r="A10" s="157" t="s">
        <v>55</v>
      </c>
      <c r="B10" s="17"/>
      <c r="C10" s="17" t="s">
        <v>56</v>
      </c>
      <c r="D10" s="397" t="s">
        <v>57</v>
      </c>
      <c r="E10" s="397"/>
      <c r="F10" s="24">
        <v>3088092</v>
      </c>
      <c r="G10" s="24">
        <f t="shared" si="0"/>
        <v>24000</v>
      </c>
      <c r="H10" s="24">
        <v>24000</v>
      </c>
      <c r="I10" s="24"/>
      <c r="J10" s="158"/>
      <c r="K10" s="24"/>
      <c r="L10" s="24">
        <v>3017876</v>
      </c>
      <c r="M10" s="24"/>
      <c r="N10" s="159" t="s">
        <v>54</v>
      </c>
    </row>
    <row r="11" spans="1:14" ht="48" customHeight="1">
      <c r="A11" s="157" t="s">
        <v>58</v>
      </c>
      <c r="B11" s="17"/>
      <c r="C11" s="17" t="s">
        <v>59</v>
      </c>
      <c r="D11" s="397" t="s">
        <v>60</v>
      </c>
      <c r="E11" s="397"/>
      <c r="F11" s="24">
        <v>378600</v>
      </c>
      <c r="G11" s="24">
        <f t="shared" si="0"/>
        <v>100000</v>
      </c>
      <c r="H11" s="24">
        <v>25000</v>
      </c>
      <c r="I11" s="24"/>
      <c r="J11" s="158"/>
      <c r="K11" s="24">
        <v>75000</v>
      </c>
      <c r="L11" s="24">
        <v>260000</v>
      </c>
      <c r="M11" s="24"/>
      <c r="N11" s="159" t="s">
        <v>61</v>
      </c>
    </row>
    <row r="12" spans="1:14" ht="12.75" hidden="1">
      <c r="A12" s="157" t="s">
        <v>62</v>
      </c>
      <c r="B12" s="17"/>
      <c r="C12" s="17"/>
      <c r="D12" s="398"/>
      <c r="E12" s="398"/>
      <c r="F12" s="24">
        <f>G12+L12+M12</f>
        <v>0</v>
      </c>
      <c r="G12" s="24">
        <f t="shared" si="0"/>
        <v>0</v>
      </c>
      <c r="H12" s="24"/>
      <c r="I12" s="24"/>
      <c r="J12" s="158"/>
      <c r="K12" s="24"/>
      <c r="L12" s="24"/>
      <c r="M12" s="24"/>
      <c r="N12" s="159"/>
    </row>
    <row r="13" spans="1:14" ht="36.75" customHeight="1">
      <c r="A13" s="157" t="s">
        <v>63</v>
      </c>
      <c r="B13" s="17" t="s">
        <v>64</v>
      </c>
      <c r="C13" s="17" t="s">
        <v>65</v>
      </c>
      <c r="D13" s="397" t="s">
        <v>66</v>
      </c>
      <c r="E13" s="397"/>
      <c r="F13" s="24">
        <v>290579</v>
      </c>
      <c r="G13" s="24">
        <f t="shared" si="0"/>
        <v>286919</v>
      </c>
      <c r="H13" s="24">
        <v>63919</v>
      </c>
      <c r="I13" s="24">
        <v>223000</v>
      </c>
      <c r="J13" s="158"/>
      <c r="K13" s="24"/>
      <c r="L13" s="24"/>
      <c r="M13" s="24"/>
      <c r="N13" s="159" t="s">
        <v>67</v>
      </c>
    </row>
    <row r="14" spans="1:14" ht="34.5" customHeight="1">
      <c r="A14" s="157" t="s">
        <v>68</v>
      </c>
      <c r="B14" s="18"/>
      <c r="C14" s="17" t="s">
        <v>69</v>
      </c>
      <c r="D14" s="397" t="s">
        <v>70</v>
      </c>
      <c r="E14" s="397"/>
      <c r="F14" s="24">
        <v>196019</v>
      </c>
      <c r="G14" s="24">
        <f t="shared" si="0"/>
        <v>193579</v>
      </c>
      <c r="H14" s="24">
        <v>1917</v>
      </c>
      <c r="I14" s="24">
        <v>191662</v>
      </c>
      <c r="J14" s="158"/>
      <c r="K14" s="24"/>
      <c r="L14" s="24"/>
      <c r="M14" s="24"/>
      <c r="N14" s="159" t="s">
        <v>71</v>
      </c>
    </row>
    <row r="15" spans="1:14" ht="42" customHeight="1">
      <c r="A15" s="157" t="s">
        <v>72</v>
      </c>
      <c r="B15" s="104"/>
      <c r="C15" s="17" t="s">
        <v>73</v>
      </c>
      <c r="D15" s="397" t="s">
        <v>74</v>
      </c>
      <c r="E15" s="397"/>
      <c r="F15" s="24">
        <v>246001</v>
      </c>
      <c r="G15" s="24">
        <f t="shared" si="0"/>
        <v>231911</v>
      </c>
      <c r="H15" s="24">
        <v>2297</v>
      </c>
      <c r="I15" s="24">
        <v>229614</v>
      </c>
      <c r="J15" s="158"/>
      <c r="K15" s="24"/>
      <c r="L15" s="24"/>
      <c r="M15" s="24"/>
      <c r="N15" s="159" t="s">
        <v>75</v>
      </c>
    </row>
    <row r="16" spans="1:14" ht="34.5" customHeight="1">
      <c r="A16" s="157" t="s">
        <v>76</v>
      </c>
      <c r="B16" s="104"/>
      <c r="C16" s="17" t="s">
        <v>77</v>
      </c>
      <c r="D16" s="397" t="s">
        <v>78</v>
      </c>
      <c r="E16" s="397"/>
      <c r="F16" s="24">
        <v>212124</v>
      </c>
      <c r="G16" s="24">
        <f t="shared" si="0"/>
        <v>204652</v>
      </c>
      <c r="H16" s="24">
        <v>79483</v>
      </c>
      <c r="I16" s="24"/>
      <c r="J16" s="158"/>
      <c r="K16" s="24">
        <v>125169</v>
      </c>
      <c r="L16" s="24"/>
      <c r="M16" s="24"/>
      <c r="N16" s="159" t="s">
        <v>1148</v>
      </c>
    </row>
    <row r="17" spans="1:14" ht="37.5" customHeight="1">
      <c r="A17" s="157" t="s">
        <v>79</v>
      </c>
      <c r="B17" s="104"/>
      <c r="C17" s="17" t="s">
        <v>80</v>
      </c>
      <c r="D17" s="397" t="s">
        <v>81</v>
      </c>
      <c r="E17" s="397"/>
      <c r="F17" s="24">
        <v>243265</v>
      </c>
      <c r="G17" s="24">
        <f t="shared" si="0"/>
        <v>235663</v>
      </c>
      <c r="H17" s="24">
        <v>88472</v>
      </c>
      <c r="I17" s="24"/>
      <c r="J17" s="158"/>
      <c r="K17" s="24">
        <v>147191</v>
      </c>
      <c r="L17" s="24"/>
      <c r="M17" s="24"/>
      <c r="N17" s="159" t="s">
        <v>1148</v>
      </c>
    </row>
    <row r="18" spans="1:14" ht="39.75" customHeight="1">
      <c r="A18" s="157" t="s">
        <v>82</v>
      </c>
      <c r="B18" s="104"/>
      <c r="C18" s="17" t="s">
        <v>83</v>
      </c>
      <c r="D18" s="397" t="s">
        <v>84</v>
      </c>
      <c r="E18" s="397"/>
      <c r="F18" s="24">
        <v>89388</v>
      </c>
      <c r="G18" s="24">
        <f t="shared" si="0"/>
        <v>82035</v>
      </c>
      <c r="H18" s="24">
        <v>32877</v>
      </c>
      <c r="I18" s="24"/>
      <c r="J18" s="158"/>
      <c r="K18" s="24">
        <v>49158</v>
      </c>
      <c r="L18" s="24"/>
      <c r="M18" s="24"/>
      <c r="N18" s="159" t="s">
        <v>1148</v>
      </c>
    </row>
    <row r="19" spans="1:14" ht="39.75" customHeight="1">
      <c r="A19" s="157" t="s">
        <v>85</v>
      </c>
      <c r="B19" s="104"/>
      <c r="C19" s="17" t="s">
        <v>86</v>
      </c>
      <c r="D19" s="397" t="s">
        <v>87</v>
      </c>
      <c r="E19" s="397"/>
      <c r="F19" s="24">
        <v>292348</v>
      </c>
      <c r="G19" s="24">
        <f t="shared" si="0"/>
        <v>284700</v>
      </c>
      <c r="H19" s="24">
        <v>106218</v>
      </c>
      <c r="I19" s="24"/>
      <c r="J19" s="158"/>
      <c r="K19" s="24">
        <v>178482</v>
      </c>
      <c r="L19" s="24"/>
      <c r="M19" s="24"/>
      <c r="N19" s="159" t="s">
        <v>1148</v>
      </c>
    </row>
    <row r="20" spans="1:14" ht="37.5" customHeight="1">
      <c r="A20" s="157" t="s">
        <v>88</v>
      </c>
      <c r="B20" s="104"/>
      <c r="C20" s="17" t="s">
        <v>89</v>
      </c>
      <c r="D20" s="397" t="s">
        <v>90</v>
      </c>
      <c r="E20" s="397"/>
      <c r="F20" s="24">
        <v>10970</v>
      </c>
      <c r="G20" s="24">
        <f t="shared" si="0"/>
        <v>3612</v>
      </c>
      <c r="H20" s="24">
        <v>3612</v>
      </c>
      <c r="I20" s="24"/>
      <c r="J20" s="158"/>
      <c r="K20" s="24"/>
      <c r="L20" s="24"/>
      <c r="M20" s="24"/>
      <c r="N20" s="159" t="s">
        <v>91</v>
      </c>
    </row>
    <row r="21" spans="1:14" ht="36.75" customHeight="1">
      <c r="A21" s="157" t="s">
        <v>92</v>
      </c>
      <c r="B21" s="104"/>
      <c r="C21" s="17" t="s">
        <v>93</v>
      </c>
      <c r="D21" s="397" t="s">
        <v>94</v>
      </c>
      <c r="E21" s="397"/>
      <c r="F21" s="24">
        <v>10970</v>
      </c>
      <c r="G21" s="24">
        <f t="shared" si="0"/>
        <v>3612</v>
      </c>
      <c r="H21" s="24">
        <v>3612</v>
      </c>
      <c r="I21" s="24"/>
      <c r="J21" s="158"/>
      <c r="K21" s="24"/>
      <c r="L21" s="24"/>
      <c r="M21" s="24"/>
      <c r="N21" s="159" t="s">
        <v>95</v>
      </c>
    </row>
    <row r="22" spans="1:14" ht="40.5" customHeight="1">
      <c r="A22" s="157" t="s">
        <v>96</v>
      </c>
      <c r="B22" s="104"/>
      <c r="C22" s="17" t="s">
        <v>97</v>
      </c>
      <c r="D22" s="397" t="s">
        <v>98</v>
      </c>
      <c r="E22" s="397"/>
      <c r="F22" s="24">
        <v>11138</v>
      </c>
      <c r="G22" s="24">
        <f t="shared" si="0"/>
        <v>3612</v>
      </c>
      <c r="H22" s="24">
        <v>3612</v>
      </c>
      <c r="I22" s="24"/>
      <c r="J22" s="158"/>
      <c r="K22" s="24"/>
      <c r="L22" s="24"/>
      <c r="M22" s="24"/>
      <c r="N22" s="159" t="s">
        <v>99</v>
      </c>
    </row>
    <row r="23" spans="1:14" ht="33.75" customHeight="1">
      <c r="A23" s="157" t="s">
        <v>100</v>
      </c>
      <c r="B23" s="104"/>
      <c r="C23" s="17" t="s">
        <v>101</v>
      </c>
      <c r="D23" s="397" t="s">
        <v>102</v>
      </c>
      <c r="E23" s="397"/>
      <c r="F23" s="24">
        <v>11146</v>
      </c>
      <c r="G23" s="24">
        <f t="shared" si="0"/>
        <v>3612</v>
      </c>
      <c r="H23" s="24">
        <v>3612</v>
      </c>
      <c r="I23" s="24"/>
      <c r="J23" s="158"/>
      <c r="K23" s="24"/>
      <c r="L23" s="24"/>
      <c r="M23" s="24"/>
      <c r="N23" s="159" t="s">
        <v>103</v>
      </c>
    </row>
    <row r="24" spans="1:14" ht="49.5" customHeight="1">
      <c r="A24" s="157" t="s">
        <v>104</v>
      </c>
      <c r="B24" s="104"/>
      <c r="C24" s="17" t="s">
        <v>105</v>
      </c>
      <c r="D24" s="397" t="s">
        <v>106</v>
      </c>
      <c r="E24" s="397"/>
      <c r="F24" s="24">
        <v>11012</v>
      </c>
      <c r="G24" s="24">
        <f t="shared" si="0"/>
        <v>3612</v>
      </c>
      <c r="H24" s="24">
        <v>3612</v>
      </c>
      <c r="I24" s="24"/>
      <c r="J24" s="158"/>
      <c r="K24" s="24"/>
      <c r="L24" s="24"/>
      <c r="M24" s="24"/>
      <c r="N24" s="159" t="s">
        <v>107</v>
      </c>
    </row>
    <row r="25" spans="1:14" ht="41.25" customHeight="1">
      <c r="A25" s="157" t="s">
        <v>108</v>
      </c>
      <c r="B25" s="104"/>
      <c r="C25" s="17" t="s">
        <v>109</v>
      </c>
      <c r="D25" s="397" t="s">
        <v>110</v>
      </c>
      <c r="E25" s="397"/>
      <c r="F25" s="24">
        <v>15675</v>
      </c>
      <c r="G25" s="24">
        <f t="shared" si="0"/>
        <v>4375</v>
      </c>
      <c r="H25" s="24">
        <v>4375</v>
      </c>
      <c r="I25" s="24"/>
      <c r="J25" s="158"/>
      <c r="K25" s="24"/>
      <c r="L25" s="24"/>
      <c r="M25" s="24"/>
      <c r="N25" s="159" t="s">
        <v>111</v>
      </c>
    </row>
    <row r="26" spans="1:14" ht="36" customHeight="1">
      <c r="A26" s="157" t="s">
        <v>112</v>
      </c>
      <c r="B26" s="104"/>
      <c r="C26" s="17" t="s">
        <v>113</v>
      </c>
      <c r="D26" s="397" t="s">
        <v>114</v>
      </c>
      <c r="E26" s="397"/>
      <c r="F26" s="24">
        <v>18975</v>
      </c>
      <c r="G26" s="24">
        <f t="shared" si="0"/>
        <v>4375</v>
      </c>
      <c r="H26" s="24">
        <v>4375</v>
      </c>
      <c r="I26" s="24"/>
      <c r="J26" s="158"/>
      <c r="K26" s="24"/>
      <c r="L26" s="24"/>
      <c r="M26" s="24"/>
      <c r="N26" s="159" t="s">
        <v>115</v>
      </c>
    </row>
    <row r="27" spans="1:14" ht="36.75" customHeight="1">
      <c r="A27" s="157" t="s">
        <v>116</v>
      </c>
      <c r="B27" s="104"/>
      <c r="C27" s="17" t="s">
        <v>117</v>
      </c>
      <c r="D27" s="397" t="s">
        <v>118</v>
      </c>
      <c r="E27" s="397"/>
      <c r="F27" s="24">
        <v>20375</v>
      </c>
      <c r="G27" s="24">
        <f t="shared" si="0"/>
        <v>4375</v>
      </c>
      <c r="H27" s="24">
        <v>4375</v>
      </c>
      <c r="I27" s="24"/>
      <c r="J27" s="158"/>
      <c r="K27" s="24"/>
      <c r="L27" s="24"/>
      <c r="M27" s="24"/>
      <c r="N27" s="159" t="s">
        <v>119</v>
      </c>
    </row>
    <row r="28" spans="1:14" ht="28.5" customHeight="1">
      <c r="A28" s="157" t="s">
        <v>120</v>
      </c>
      <c r="B28" s="104"/>
      <c r="C28" s="17" t="s">
        <v>121</v>
      </c>
      <c r="D28" s="397" t="s">
        <v>122</v>
      </c>
      <c r="E28" s="397"/>
      <c r="F28" s="24">
        <v>14175</v>
      </c>
      <c r="G28" s="24">
        <f t="shared" si="0"/>
        <v>4375</v>
      </c>
      <c r="H28" s="24">
        <v>4375</v>
      </c>
      <c r="I28" s="24"/>
      <c r="J28" s="158"/>
      <c r="K28" s="24"/>
      <c r="L28" s="24"/>
      <c r="M28" s="24"/>
      <c r="N28" s="159" t="s">
        <v>123</v>
      </c>
    </row>
    <row r="29" spans="1:14" ht="52.5" customHeight="1">
      <c r="A29" s="157" t="s">
        <v>124</v>
      </c>
      <c r="B29" s="104"/>
      <c r="C29" s="17" t="s">
        <v>125</v>
      </c>
      <c r="D29" s="397" t="s">
        <v>126</v>
      </c>
      <c r="E29" s="397"/>
      <c r="F29" s="24">
        <v>5903171</v>
      </c>
      <c r="G29" s="24">
        <f t="shared" si="0"/>
        <v>5813274</v>
      </c>
      <c r="H29" s="24">
        <v>2914872</v>
      </c>
      <c r="I29" s="24"/>
      <c r="J29" s="158">
        <v>2898402</v>
      </c>
      <c r="K29" s="24"/>
      <c r="L29" s="24"/>
      <c r="M29" s="24"/>
      <c r="N29" s="161" t="s">
        <v>127</v>
      </c>
    </row>
    <row r="30" spans="1:14" ht="42" customHeight="1">
      <c r="A30" s="157" t="s">
        <v>128</v>
      </c>
      <c r="B30" s="104"/>
      <c r="C30" s="17" t="s">
        <v>129</v>
      </c>
      <c r="D30" s="397" t="s">
        <v>130</v>
      </c>
      <c r="E30" s="397"/>
      <c r="F30" s="24">
        <v>1000000</v>
      </c>
      <c r="G30" s="24">
        <f t="shared" si="0"/>
        <v>500000</v>
      </c>
      <c r="H30" s="24">
        <v>250000</v>
      </c>
      <c r="I30" s="24"/>
      <c r="J30" s="158">
        <v>250000</v>
      </c>
      <c r="K30" s="24"/>
      <c r="L30" s="24">
        <v>500000</v>
      </c>
      <c r="M30" s="24"/>
      <c r="N30" s="159" t="s">
        <v>131</v>
      </c>
    </row>
    <row r="31" spans="1:14" ht="42" customHeight="1">
      <c r="A31" s="157" t="s">
        <v>132</v>
      </c>
      <c r="B31" s="104"/>
      <c r="C31" s="17" t="s">
        <v>65</v>
      </c>
      <c r="D31" s="399" t="s">
        <v>1224</v>
      </c>
      <c r="E31" s="397"/>
      <c r="F31" s="24">
        <v>21632</v>
      </c>
      <c r="G31" s="24">
        <f t="shared" si="0"/>
        <v>6300</v>
      </c>
      <c r="H31" s="24">
        <v>6300</v>
      </c>
      <c r="I31" s="24"/>
      <c r="J31" s="158"/>
      <c r="K31" s="24"/>
      <c r="L31" s="24"/>
      <c r="M31" s="24"/>
      <c r="N31" s="159" t="s">
        <v>67</v>
      </c>
    </row>
    <row r="32" spans="1:14" ht="42" customHeight="1">
      <c r="A32" s="157" t="s">
        <v>136</v>
      </c>
      <c r="B32" s="104"/>
      <c r="C32" s="17" t="s">
        <v>133</v>
      </c>
      <c r="D32" s="397" t="s">
        <v>134</v>
      </c>
      <c r="E32" s="397"/>
      <c r="F32" s="24">
        <v>1921032</v>
      </c>
      <c r="G32" s="24">
        <f t="shared" si="0"/>
        <v>31470</v>
      </c>
      <c r="H32" s="24">
        <v>31470</v>
      </c>
      <c r="I32" s="24"/>
      <c r="J32" s="158"/>
      <c r="K32" s="24"/>
      <c r="L32" s="24">
        <v>1889562</v>
      </c>
      <c r="M32" s="24"/>
      <c r="N32" s="159" t="s">
        <v>135</v>
      </c>
    </row>
    <row r="33" spans="1:14" ht="40.5" customHeight="1">
      <c r="A33" s="157" t="s">
        <v>140</v>
      </c>
      <c r="B33" s="104"/>
      <c r="C33" s="17" t="s">
        <v>137</v>
      </c>
      <c r="D33" s="397" t="s">
        <v>138</v>
      </c>
      <c r="E33" s="397"/>
      <c r="F33" s="24">
        <v>1465759</v>
      </c>
      <c r="G33" s="24">
        <f t="shared" si="0"/>
        <v>15000</v>
      </c>
      <c r="H33" s="24">
        <v>15000</v>
      </c>
      <c r="I33" s="24"/>
      <c r="J33" s="158"/>
      <c r="K33" s="24"/>
      <c r="L33" s="24">
        <v>1450759</v>
      </c>
      <c r="M33" s="24"/>
      <c r="N33" s="159" t="s">
        <v>139</v>
      </c>
    </row>
    <row r="34" spans="1:14" ht="32.25" customHeight="1">
      <c r="A34" s="157" t="s">
        <v>144</v>
      </c>
      <c r="B34" s="104"/>
      <c r="C34" s="17" t="s">
        <v>141</v>
      </c>
      <c r="D34" s="397" t="s">
        <v>142</v>
      </c>
      <c r="E34" s="397"/>
      <c r="F34" s="24">
        <v>1355890</v>
      </c>
      <c r="G34" s="24">
        <f t="shared" si="0"/>
        <v>31470</v>
      </c>
      <c r="H34" s="24">
        <v>31470</v>
      </c>
      <c r="I34" s="24"/>
      <c r="J34" s="158"/>
      <c r="K34" s="24"/>
      <c r="L34" s="24">
        <v>1300000</v>
      </c>
      <c r="M34" s="24"/>
      <c r="N34" s="159" t="s">
        <v>143</v>
      </c>
    </row>
    <row r="35" spans="1:14" ht="51.75" customHeight="1">
      <c r="A35" s="157" t="s">
        <v>148</v>
      </c>
      <c r="B35" s="104"/>
      <c r="C35" s="17" t="s">
        <v>145</v>
      </c>
      <c r="D35" s="397" t="s">
        <v>146</v>
      </c>
      <c r="E35" s="397"/>
      <c r="F35" s="24">
        <f>G35+L35</f>
        <v>134847</v>
      </c>
      <c r="G35" s="24">
        <f t="shared" si="0"/>
        <v>134847</v>
      </c>
      <c r="H35" s="24">
        <v>134847</v>
      </c>
      <c r="I35" s="24"/>
      <c r="J35" s="158"/>
      <c r="K35" s="24"/>
      <c r="L35" s="24"/>
      <c r="M35" s="24"/>
      <c r="N35" s="159" t="s">
        <v>147</v>
      </c>
    </row>
    <row r="36" spans="1:14" ht="31.5" customHeight="1">
      <c r="A36" s="157" t="s">
        <v>151</v>
      </c>
      <c r="B36" s="50">
        <v>700</v>
      </c>
      <c r="C36" s="50">
        <v>70005</v>
      </c>
      <c r="D36" s="397" t="s">
        <v>149</v>
      </c>
      <c r="E36" s="397"/>
      <c r="F36" s="24">
        <f>G36+L36</f>
        <v>3050000</v>
      </c>
      <c r="G36" s="24">
        <f t="shared" si="0"/>
        <v>50000</v>
      </c>
      <c r="H36" s="24">
        <v>50000</v>
      </c>
      <c r="I36" s="24"/>
      <c r="J36" s="158"/>
      <c r="K36" s="24"/>
      <c r="L36" s="24">
        <v>3000000</v>
      </c>
      <c r="M36" s="24"/>
      <c r="N36" s="159" t="s">
        <v>150</v>
      </c>
    </row>
    <row r="37" spans="1:14" ht="64.5" customHeight="1">
      <c r="A37" s="157" t="s">
        <v>154</v>
      </c>
      <c r="B37" s="50">
        <v>750</v>
      </c>
      <c r="C37" s="50">
        <v>75023</v>
      </c>
      <c r="D37" s="397" t="s">
        <v>152</v>
      </c>
      <c r="E37" s="397"/>
      <c r="F37" s="24">
        <v>602601</v>
      </c>
      <c r="G37" s="24">
        <f t="shared" si="0"/>
        <v>597940</v>
      </c>
      <c r="H37" s="162">
        <v>298970</v>
      </c>
      <c r="I37" s="162"/>
      <c r="J37" s="163">
        <v>298970</v>
      </c>
      <c r="K37" s="162"/>
      <c r="L37" s="24"/>
      <c r="M37" s="24"/>
      <c r="N37" s="159" t="s">
        <v>153</v>
      </c>
    </row>
    <row r="38" spans="1:14" ht="59.25" customHeight="1">
      <c r="A38" s="157" t="s">
        <v>157</v>
      </c>
      <c r="B38" s="50"/>
      <c r="C38" s="50">
        <v>75023</v>
      </c>
      <c r="D38" s="397" t="s">
        <v>155</v>
      </c>
      <c r="E38" s="397"/>
      <c r="F38" s="24">
        <v>664282.5</v>
      </c>
      <c r="G38" s="24">
        <f t="shared" si="0"/>
        <v>655743</v>
      </c>
      <c r="H38" s="162">
        <v>252623</v>
      </c>
      <c r="I38" s="162"/>
      <c r="J38" s="163"/>
      <c r="K38" s="162">
        <v>403120</v>
      </c>
      <c r="L38" s="24"/>
      <c r="M38" s="24"/>
      <c r="N38" s="159" t="s">
        <v>156</v>
      </c>
    </row>
    <row r="39" spans="1:14" ht="48" customHeight="1">
      <c r="A39" s="157" t="s">
        <v>160</v>
      </c>
      <c r="B39" s="50">
        <v>754</v>
      </c>
      <c r="C39" s="50">
        <v>75412</v>
      </c>
      <c r="D39" s="397" t="s">
        <v>158</v>
      </c>
      <c r="E39" s="397"/>
      <c r="F39" s="24">
        <v>760644</v>
      </c>
      <c r="G39" s="24">
        <f t="shared" si="0"/>
        <v>760644</v>
      </c>
      <c r="H39" s="24"/>
      <c r="I39" s="24">
        <v>152130</v>
      </c>
      <c r="J39" s="158"/>
      <c r="K39" s="24">
        <v>608514</v>
      </c>
      <c r="L39" s="24"/>
      <c r="M39" s="24"/>
      <c r="N39" s="159" t="s">
        <v>159</v>
      </c>
    </row>
    <row r="40" spans="1:14" ht="12.75" customHeight="1" hidden="1">
      <c r="A40" s="157" t="s">
        <v>162</v>
      </c>
      <c r="B40" s="50"/>
      <c r="C40" s="50"/>
      <c r="D40" s="397"/>
      <c r="E40" s="397"/>
      <c r="F40" s="24"/>
      <c r="G40" s="24"/>
      <c r="H40" s="24"/>
      <c r="I40" s="24"/>
      <c r="J40" s="158"/>
      <c r="K40" s="24"/>
      <c r="L40" s="24"/>
      <c r="M40" s="24"/>
      <c r="N40" s="159" t="s">
        <v>161</v>
      </c>
    </row>
    <row r="41" spans="1:14" ht="49.5" customHeight="1">
      <c r="A41" s="157" t="s">
        <v>163</v>
      </c>
      <c r="B41" s="50">
        <v>851</v>
      </c>
      <c r="C41" s="50">
        <v>85121</v>
      </c>
      <c r="D41" s="399" t="s">
        <v>505</v>
      </c>
      <c r="E41" s="397"/>
      <c r="F41" s="24">
        <f>G41+L41+22402</f>
        <v>349728</v>
      </c>
      <c r="G41" s="24">
        <f>I41+J41+H41</f>
        <v>9155</v>
      </c>
      <c r="H41" s="24">
        <v>9155</v>
      </c>
      <c r="I41" s="24"/>
      <c r="J41" s="158"/>
      <c r="K41" s="24"/>
      <c r="L41" s="24">
        <v>318171</v>
      </c>
      <c r="M41" s="24"/>
      <c r="N41" s="159" t="s">
        <v>1024</v>
      </c>
    </row>
    <row r="42" spans="1:14" ht="59.25" customHeight="1">
      <c r="A42" s="157" t="s">
        <v>165</v>
      </c>
      <c r="B42" s="50"/>
      <c r="C42" s="50">
        <v>85121</v>
      </c>
      <c r="D42" s="399" t="s">
        <v>1023</v>
      </c>
      <c r="E42" s="397"/>
      <c r="F42" s="24">
        <v>56852.32</v>
      </c>
      <c r="G42" s="24">
        <f>I42+J42+H42</f>
        <v>31250</v>
      </c>
      <c r="H42" s="24">
        <v>11250</v>
      </c>
      <c r="I42" s="24"/>
      <c r="J42" s="158">
        <v>20000</v>
      </c>
      <c r="K42" s="24"/>
      <c r="L42" s="24"/>
      <c r="M42" s="24"/>
      <c r="N42" s="159" t="s">
        <v>164</v>
      </c>
    </row>
    <row r="43" spans="1:14" ht="45" customHeight="1">
      <c r="A43" s="157">
        <v>35</v>
      </c>
      <c r="B43" s="50">
        <v>900</v>
      </c>
      <c r="C43" s="50">
        <v>90003</v>
      </c>
      <c r="D43" s="402" t="s">
        <v>1348</v>
      </c>
      <c r="E43" s="403"/>
      <c r="F43" s="24">
        <f>G43+L43+M43</f>
        <v>419800</v>
      </c>
      <c r="G43" s="24">
        <f>H43+I43+J43+K43</f>
        <v>5000</v>
      </c>
      <c r="H43" s="24">
        <v>5000</v>
      </c>
      <c r="I43" s="24"/>
      <c r="J43" s="158"/>
      <c r="K43" s="24"/>
      <c r="L43" s="24">
        <v>414800</v>
      </c>
      <c r="M43" s="24"/>
      <c r="N43" s="159" t="s">
        <v>61</v>
      </c>
    </row>
    <row r="44" spans="1:14" ht="43.5" customHeight="1">
      <c r="A44" s="358" t="s">
        <v>1347</v>
      </c>
      <c r="B44" s="50">
        <v>921</v>
      </c>
      <c r="C44" s="50">
        <v>92109</v>
      </c>
      <c r="D44" s="399" t="s">
        <v>1113</v>
      </c>
      <c r="E44" s="397"/>
      <c r="F44" s="24">
        <v>800500</v>
      </c>
      <c r="G44" s="24">
        <f>H44+I44+J44+K44</f>
        <v>550500</v>
      </c>
      <c r="H44" s="24">
        <v>175500</v>
      </c>
      <c r="I44" s="24"/>
      <c r="J44" s="158">
        <v>375000</v>
      </c>
      <c r="K44" s="24"/>
      <c r="L44" s="24">
        <v>250000</v>
      </c>
      <c r="M44" s="24"/>
      <c r="N44" s="159" t="s">
        <v>166</v>
      </c>
    </row>
    <row r="45" spans="1:14" ht="43.5" customHeight="1" hidden="1">
      <c r="A45" s="157"/>
      <c r="B45" s="50"/>
      <c r="C45" s="50"/>
      <c r="D45" s="400"/>
      <c r="E45" s="401"/>
      <c r="F45" s="24"/>
      <c r="G45" s="24"/>
      <c r="H45" s="24"/>
      <c r="I45" s="24"/>
      <c r="J45" s="158"/>
      <c r="K45" s="24"/>
      <c r="L45" s="24"/>
      <c r="M45" s="24"/>
      <c r="N45" s="159"/>
    </row>
    <row r="46" spans="1:14" ht="12.75" customHeight="1" hidden="1">
      <c r="A46" s="157"/>
      <c r="B46" s="104"/>
      <c r="C46" s="104"/>
      <c r="D46" s="160"/>
      <c r="E46" s="160"/>
      <c r="F46" s="24"/>
      <c r="G46" s="24"/>
      <c r="H46" s="24"/>
      <c r="I46" s="24"/>
      <c r="J46" s="158"/>
      <c r="K46" s="24"/>
      <c r="L46" s="24"/>
      <c r="M46" s="24"/>
      <c r="N46" s="159"/>
    </row>
    <row r="47" spans="1:14" ht="12.75" customHeight="1" hidden="1">
      <c r="A47" s="157"/>
      <c r="B47" s="104"/>
      <c r="C47" s="104"/>
      <c r="D47" s="160"/>
      <c r="E47" s="160"/>
      <c r="F47" s="24"/>
      <c r="G47" s="24"/>
      <c r="H47" s="24"/>
      <c r="I47" s="24"/>
      <c r="J47" s="158"/>
      <c r="K47" s="24"/>
      <c r="L47" s="24"/>
      <c r="M47" s="24"/>
      <c r="N47" s="159"/>
    </row>
    <row r="48" spans="1:14" ht="12.75" customHeight="1" hidden="1">
      <c r="A48" s="157"/>
      <c r="B48" s="104"/>
      <c r="C48" s="104"/>
      <c r="D48" s="160"/>
      <c r="E48" s="160"/>
      <c r="F48" s="24"/>
      <c r="G48" s="24"/>
      <c r="H48" s="24"/>
      <c r="I48" s="24"/>
      <c r="J48" s="158"/>
      <c r="K48" s="24"/>
      <c r="L48" s="24"/>
      <c r="M48" s="24"/>
      <c r="N48" s="159"/>
    </row>
    <row r="49" spans="1:14" ht="12.75" customHeight="1" hidden="1">
      <c r="A49" s="157"/>
      <c r="B49" s="104"/>
      <c r="C49" s="104"/>
      <c r="D49" s="160"/>
      <c r="E49" s="160"/>
      <c r="F49" s="24"/>
      <c r="G49" s="24"/>
      <c r="H49" s="24"/>
      <c r="I49" s="24"/>
      <c r="J49" s="158"/>
      <c r="K49" s="24"/>
      <c r="L49" s="24"/>
      <c r="M49" s="24"/>
      <c r="N49" s="159"/>
    </row>
    <row r="50" spans="1:14" ht="12.75" customHeight="1" hidden="1">
      <c r="A50" s="157"/>
      <c r="B50" s="104"/>
      <c r="C50" s="104"/>
      <c r="D50" s="397"/>
      <c r="E50" s="397"/>
      <c r="F50" s="24"/>
      <c r="G50" s="24"/>
      <c r="H50" s="24"/>
      <c r="I50" s="24"/>
      <c r="J50" s="158"/>
      <c r="K50" s="24"/>
      <c r="L50" s="24"/>
      <c r="M50" s="24"/>
      <c r="N50" s="159"/>
    </row>
    <row r="51" spans="1:14" s="147" customFormat="1" ht="31.5" customHeight="1">
      <c r="A51" s="372" t="s">
        <v>167</v>
      </c>
      <c r="B51" s="372"/>
      <c r="C51" s="372"/>
      <c r="D51" s="372"/>
      <c r="E51" s="372"/>
      <c r="F51" s="164">
        <f>SUM(F9:F45)</f>
        <v>29375748.82</v>
      </c>
      <c r="G51" s="164">
        <f aca="true" t="shared" si="1" ref="G51:L51">SUM(G9:G45)</f>
        <v>10971612</v>
      </c>
      <c r="H51" s="164">
        <f t="shared" si="1"/>
        <v>4680200</v>
      </c>
      <c r="I51" s="164">
        <f t="shared" si="1"/>
        <v>796406</v>
      </c>
      <c r="J51" s="164">
        <f t="shared" si="1"/>
        <v>3842372</v>
      </c>
      <c r="K51" s="164">
        <f t="shared" si="1"/>
        <v>1652634</v>
      </c>
      <c r="L51" s="164">
        <f t="shared" si="1"/>
        <v>17941168</v>
      </c>
      <c r="M51" s="164">
        <f>M9+M11+M12+M13</f>
        <v>0</v>
      </c>
      <c r="N51" s="165" t="s">
        <v>168</v>
      </c>
    </row>
    <row r="53" spans="1:14" ht="12.75">
      <c r="A53" s="68" t="s">
        <v>169</v>
      </c>
      <c r="L53" s="387" t="s">
        <v>170</v>
      </c>
      <c r="M53" s="387"/>
      <c r="N53" s="387"/>
    </row>
    <row r="54" ht="12.75">
      <c r="A54" s="68" t="s">
        <v>171</v>
      </c>
    </row>
    <row r="55" spans="1:14" ht="12.75">
      <c r="A55" s="68" t="s">
        <v>172</v>
      </c>
      <c r="L55" s="387" t="s">
        <v>173</v>
      </c>
      <c r="M55" s="387"/>
      <c r="N55" s="387"/>
    </row>
    <row r="56" ht="12.75">
      <c r="A56" s="68" t="s">
        <v>174</v>
      </c>
    </row>
    <row r="58" ht="12.75">
      <c r="A58" s="166" t="s">
        <v>175</v>
      </c>
    </row>
  </sheetData>
  <mergeCells count="58">
    <mergeCell ref="D50:E50"/>
    <mergeCell ref="A51:E51"/>
    <mergeCell ref="L53:N53"/>
    <mergeCell ref="L55:N55"/>
    <mergeCell ref="D41:E41"/>
    <mergeCell ref="D42:E42"/>
    <mergeCell ref="D44:E44"/>
    <mergeCell ref="D45:E45"/>
    <mergeCell ref="D43:E43"/>
    <mergeCell ref="D37:E37"/>
    <mergeCell ref="D38:E38"/>
    <mergeCell ref="D39:E39"/>
    <mergeCell ref="D40:E40"/>
    <mergeCell ref="D33:E33"/>
    <mergeCell ref="D34:E34"/>
    <mergeCell ref="D35:E35"/>
    <mergeCell ref="D36:E36"/>
    <mergeCell ref="D28:E28"/>
    <mergeCell ref="D29:E29"/>
    <mergeCell ref="D30:E30"/>
    <mergeCell ref="D32:E32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E7"/>
    <mergeCell ref="F3:F7"/>
    <mergeCell ref="G3:M3"/>
    <mergeCell ref="N3:N7"/>
    <mergeCell ref="G4:G7"/>
    <mergeCell ref="H4:K4"/>
  </mergeCells>
  <printOptions horizontalCentered="1"/>
  <pageMargins left="0.20972222222222223" right="0.25972222222222224" top="0.8270833333333334" bottom="0.6298611111111111" header="0.3541666666666667" footer="0.39375"/>
  <pageSetup fitToHeight="0" horizontalDpi="300" verticalDpi="300" orientation="landscape" paperSize="9" scale="78" r:id="rId1"/>
  <headerFooter alignWithMargins="0">
    <oddHeader>&amp;R&amp;9Załącznik nr &amp;A
 do Uchwały Rady Gminy Nr XXVI/I248/09 
z dnia  13 sierpnia 2009r.</oddHeader>
    <oddFooter>&amp;CStrona &amp;P z &amp;N</oddFooter>
  </headerFooter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workbookViewId="0" topLeftCell="A1">
      <pane ySplit="7" topLeftCell="BM17" activePane="bottomLeft" state="frozen"/>
      <selection pane="topLeft" activeCell="J25" sqref="J25"/>
      <selection pane="bottomLeft" activeCell="E35" sqref="E35"/>
    </sheetView>
  </sheetViews>
  <sheetFormatPr defaultColWidth="9.00390625" defaultRowHeight="12.75"/>
  <cols>
    <col min="1" max="1" width="5.625" style="68" customWidth="1"/>
    <col min="2" max="2" width="6.875" style="68" customWidth="1"/>
    <col min="3" max="3" width="7.75390625" style="68" customWidth="1"/>
    <col min="4" max="4" width="13.625" style="68" customWidth="1"/>
    <col min="5" max="5" width="27.25390625" style="68" customWidth="1"/>
    <col min="6" max="6" width="0" style="68" hidden="1" customWidth="1"/>
    <col min="7" max="7" width="14.875" style="68" customWidth="1"/>
    <col min="8" max="8" width="12.625" style="68" customWidth="1"/>
    <col min="9" max="9" width="10.125" style="68" customWidth="1"/>
    <col min="10" max="10" width="13.125" style="68" customWidth="1"/>
    <col min="11" max="11" width="14.375" style="68" customWidth="1"/>
    <col min="12" max="12" width="16.75390625" style="68" customWidth="1"/>
    <col min="13" max="16384" width="9.125" style="68" customWidth="1"/>
  </cols>
  <sheetData>
    <row r="1" spans="1:12" ht="18">
      <c r="A1" s="390" t="s">
        <v>176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0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 t="s">
        <v>177</v>
      </c>
    </row>
    <row r="3" spans="1:12" s="152" customFormat="1" ht="19.5" customHeight="1">
      <c r="A3" s="391" t="s">
        <v>178</v>
      </c>
      <c r="B3" s="392" t="s">
        <v>179</v>
      </c>
      <c r="C3" s="392" t="s">
        <v>180</v>
      </c>
      <c r="D3" s="393" t="s">
        <v>181</v>
      </c>
      <c r="E3" s="393"/>
      <c r="F3" s="376"/>
      <c r="G3" s="393" t="s">
        <v>182</v>
      </c>
      <c r="H3" s="393"/>
      <c r="I3" s="393"/>
      <c r="J3" s="393"/>
      <c r="K3" s="393"/>
      <c r="L3" s="394" t="s">
        <v>183</v>
      </c>
    </row>
    <row r="4" spans="1:12" s="152" customFormat="1" ht="19.5" customHeight="1">
      <c r="A4" s="391"/>
      <c r="B4" s="392"/>
      <c r="C4" s="392"/>
      <c r="D4" s="393"/>
      <c r="E4" s="393"/>
      <c r="F4" s="376"/>
      <c r="G4" s="395" t="s">
        <v>184</v>
      </c>
      <c r="H4" s="395" t="s">
        <v>185</v>
      </c>
      <c r="I4" s="395"/>
      <c r="J4" s="395"/>
      <c r="K4" s="395"/>
      <c r="L4" s="394"/>
    </row>
    <row r="5" spans="1:12" s="152" customFormat="1" ht="29.25" customHeight="1">
      <c r="A5" s="391"/>
      <c r="B5" s="392"/>
      <c r="C5" s="392"/>
      <c r="D5" s="393"/>
      <c r="E5" s="393"/>
      <c r="F5" s="376"/>
      <c r="G5" s="395"/>
      <c r="H5" s="395" t="s">
        <v>186</v>
      </c>
      <c r="I5" s="395" t="s">
        <v>187</v>
      </c>
      <c r="J5" s="395" t="s">
        <v>188</v>
      </c>
      <c r="K5" s="395" t="s">
        <v>189</v>
      </c>
      <c r="L5" s="394"/>
    </row>
    <row r="6" spans="1:12" s="152" customFormat="1" ht="19.5" customHeight="1">
      <c r="A6" s="391"/>
      <c r="B6" s="392"/>
      <c r="C6" s="392"/>
      <c r="D6" s="393"/>
      <c r="E6" s="393"/>
      <c r="F6" s="376"/>
      <c r="G6" s="395"/>
      <c r="H6" s="395"/>
      <c r="I6" s="395"/>
      <c r="J6" s="395"/>
      <c r="K6" s="395"/>
      <c r="L6" s="394"/>
    </row>
    <row r="7" spans="1:12" s="152" customFormat="1" ht="10.5" customHeight="1">
      <c r="A7" s="391"/>
      <c r="B7" s="392"/>
      <c r="C7" s="392"/>
      <c r="D7" s="393"/>
      <c r="E7" s="393"/>
      <c r="F7" s="376"/>
      <c r="G7" s="395"/>
      <c r="H7" s="395"/>
      <c r="I7" s="395"/>
      <c r="J7" s="395"/>
      <c r="K7" s="395"/>
      <c r="L7" s="394"/>
    </row>
    <row r="8" spans="1:12" ht="7.5" customHeight="1">
      <c r="A8" s="154">
        <v>1</v>
      </c>
      <c r="B8" s="155">
        <v>2</v>
      </c>
      <c r="C8" s="155">
        <v>3</v>
      </c>
      <c r="D8" s="396">
        <v>5</v>
      </c>
      <c r="E8" s="396"/>
      <c r="F8" s="155"/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6">
        <v>12</v>
      </c>
    </row>
    <row r="9" spans="1:12" ht="26.25" customHeight="1">
      <c r="A9" s="157" t="s">
        <v>190</v>
      </c>
      <c r="B9" s="167" t="s">
        <v>191</v>
      </c>
      <c r="C9" s="167" t="s">
        <v>192</v>
      </c>
      <c r="D9" s="399" t="s">
        <v>452</v>
      </c>
      <c r="E9" s="397"/>
      <c r="F9" s="104"/>
      <c r="G9" s="24">
        <f aca="true" t="shared" si="0" ref="G9:G15">H9+I9+J9+K9</f>
        <v>415000</v>
      </c>
      <c r="H9" s="24">
        <v>415000</v>
      </c>
      <c r="I9" s="24"/>
      <c r="J9" s="158"/>
      <c r="K9" s="24"/>
      <c r="L9" s="168" t="s">
        <v>193</v>
      </c>
    </row>
    <row r="10" spans="1:12" ht="23.25" customHeight="1">
      <c r="A10" s="157" t="s">
        <v>194</v>
      </c>
      <c r="B10" s="167" t="s">
        <v>195</v>
      </c>
      <c r="C10" s="167" t="s">
        <v>196</v>
      </c>
      <c r="D10" s="402" t="s">
        <v>890</v>
      </c>
      <c r="E10" s="401"/>
      <c r="F10" s="104"/>
      <c r="G10" s="24">
        <f>H10+I10+J10+K10</f>
        <v>17100</v>
      </c>
      <c r="H10" s="24">
        <v>17100</v>
      </c>
      <c r="I10" s="24"/>
      <c r="J10" s="158"/>
      <c r="K10" s="24"/>
      <c r="L10" s="168" t="s">
        <v>197</v>
      </c>
    </row>
    <row r="11" spans="1:12" ht="22.5" customHeight="1">
      <c r="A11" s="157" t="s">
        <v>58</v>
      </c>
      <c r="B11" s="167"/>
      <c r="C11" s="167"/>
      <c r="D11" s="402" t="s">
        <v>1025</v>
      </c>
      <c r="E11" s="401"/>
      <c r="F11" s="104"/>
      <c r="G11" s="24">
        <f t="shared" si="0"/>
        <v>2000</v>
      </c>
      <c r="H11" s="24">
        <v>2000</v>
      </c>
      <c r="I11" s="24"/>
      <c r="J11" s="158"/>
      <c r="K11" s="24"/>
      <c r="L11" s="168" t="s">
        <v>193</v>
      </c>
    </row>
    <row r="12" spans="1:12" ht="26.25" customHeight="1">
      <c r="A12" s="157" t="s">
        <v>62</v>
      </c>
      <c r="B12" s="167"/>
      <c r="C12" s="167"/>
      <c r="D12" s="399" t="s">
        <v>1026</v>
      </c>
      <c r="E12" s="397"/>
      <c r="F12" s="104"/>
      <c r="G12" s="24">
        <f>H12+I12+J12+K12</f>
        <v>835669</v>
      </c>
      <c r="H12" s="24">
        <f>1229701-394032</f>
        <v>835669</v>
      </c>
      <c r="I12" s="24"/>
      <c r="J12" s="158"/>
      <c r="K12" s="24"/>
      <c r="L12" s="168" t="s">
        <v>193</v>
      </c>
    </row>
    <row r="13" spans="1:12" ht="25.5">
      <c r="A13" s="157" t="s">
        <v>63</v>
      </c>
      <c r="B13" s="167" t="s">
        <v>198</v>
      </c>
      <c r="C13" s="167" t="s">
        <v>199</v>
      </c>
      <c r="D13" s="375" t="s">
        <v>200</v>
      </c>
      <c r="E13" s="375"/>
      <c r="F13" s="104"/>
      <c r="G13" s="24">
        <f t="shared" si="0"/>
        <v>5000</v>
      </c>
      <c r="H13" s="24">
        <v>5000</v>
      </c>
      <c r="I13" s="24"/>
      <c r="J13" s="158"/>
      <c r="K13" s="24"/>
      <c r="L13" s="168" t="s">
        <v>201</v>
      </c>
    </row>
    <row r="14" spans="1:12" ht="30" customHeight="1">
      <c r="A14" s="157" t="s">
        <v>68</v>
      </c>
      <c r="B14" s="167" t="s">
        <v>202</v>
      </c>
      <c r="C14" s="167" t="s">
        <v>203</v>
      </c>
      <c r="D14" s="399" t="s">
        <v>453</v>
      </c>
      <c r="E14" s="397"/>
      <c r="F14" s="104"/>
      <c r="G14" s="24">
        <f t="shared" si="0"/>
        <v>278776</v>
      </c>
      <c r="H14" s="24">
        <v>278776</v>
      </c>
      <c r="I14" s="24"/>
      <c r="J14" s="158"/>
      <c r="K14" s="24"/>
      <c r="L14" s="168" t="s">
        <v>204</v>
      </c>
    </row>
    <row r="15" spans="1:12" ht="28.5" customHeight="1">
      <c r="A15" s="157" t="s">
        <v>72</v>
      </c>
      <c r="B15" s="167"/>
      <c r="C15" s="167" t="s">
        <v>205</v>
      </c>
      <c r="D15" s="375" t="s">
        <v>206</v>
      </c>
      <c r="E15" s="375"/>
      <c r="F15" s="104"/>
      <c r="G15" s="24">
        <f t="shared" si="0"/>
        <v>5000</v>
      </c>
      <c r="H15" s="24">
        <v>5000</v>
      </c>
      <c r="I15" s="24"/>
      <c r="J15" s="158"/>
      <c r="K15" s="24"/>
      <c r="L15" s="168" t="s">
        <v>207</v>
      </c>
    </row>
    <row r="16" spans="1:12" ht="12.75" customHeight="1" hidden="1">
      <c r="A16" s="157" t="s">
        <v>76</v>
      </c>
      <c r="B16" s="167"/>
      <c r="C16" s="167"/>
      <c r="D16" s="397"/>
      <c r="E16" s="397"/>
      <c r="F16" s="104"/>
      <c r="G16" s="24"/>
      <c r="H16" s="24"/>
      <c r="I16" s="24"/>
      <c r="J16" s="158"/>
      <c r="K16" s="24"/>
      <c r="L16" s="168" t="s">
        <v>193</v>
      </c>
    </row>
    <row r="17" spans="1:12" ht="33.75" customHeight="1">
      <c r="A17" s="157" t="s">
        <v>79</v>
      </c>
      <c r="B17" s="42" t="s">
        <v>642</v>
      </c>
      <c r="C17" s="42" t="s">
        <v>274</v>
      </c>
      <c r="D17" s="402" t="s">
        <v>1228</v>
      </c>
      <c r="E17" s="401"/>
      <c r="F17" s="104"/>
      <c r="G17" s="24">
        <f aca="true" t="shared" si="1" ref="G17:G22">H17+I17+J17+K17</f>
        <v>192072</v>
      </c>
      <c r="H17" s="24">
        <v>172072</v>
      </c>
      <c r="I17" s="24"/>
      <c r="J17" s="158">
        <v>20000</v>
      </c>
      <c r="K17" s="24"/>
      <c r="L17" s="159" t="s">
        <v>1227</v>
      </c>
    </row>
    <row r="18" spans="1:12" ht="26.25" customHeight="1">
      <c r="A18" s="157" t="s">
        <v>82</v>
      </c>
      <c r="B18" s="42"/>
      <c r="C18" s="42"/>
      <c r="D18" s="402" t="s">
        <v>1229</v>
      </c>
      <c r="E18" s="403"/>
      <c r="F18" s="104"/>
      <c r="G18" s="24">
        <f t="shared" si="1"/>
        <v>10000</v>
      </c>
      <c r="H18" s="24">
        <v>10000</v>
      </c>
      <c r="I18" s="24"/>
      <c r="J18" s="158"/>
      <c r="K18" s="24"/>
      <c r="L18" s="325" t="s">
        <v>193</v>
      </c>
    </row>
    <row r="19" spans="1:12" ht="39" customHeight="1">
      <c r="A19" s="157" t="s">
        <v>85</v>
      </c>
      <c r="B19" s="167" t="s">
        <v>208</v>
      </c>
      <c r="C19" s="167" t="s">
        <v>209</v>
      </c>
      <c r="D19" s="399" t="s">
        <v>1225</v>
      </c>
      <c r="E19" s="397"/>
      <c r="F19" s="104"/>
      <c r="G19" s="24">
        <f t="shared" si="1"/>
        <v>1388743</v>
      </c>
      <c r="H19" s="24">
        <v>388743</v>
      </c>
      <c r="I19" s="158">
        <v>1000000</v>
      </c>
      <c r="J19" s="158"/>
      <c r="K19" s="24"/>
      <c r="L19" s="325" t="s">
        <v>193</v>
      </c>
    </row>
    <row r="20" spans="1:12" ht="33.75" customHeight="1">
      <c r="A20" s="157" t="s">
        <v>88</v>
      </c>
      <c r="B20" s="167"/>
      <c r="C20" s="167"/>
      <c r="D20" s="399" t="s">
        <v>1226</v>
      </c>
      <c r="E20" s="397"/>
      <c r="F20" s="104"/>
      <c r="G20" s="24">
        <f t="shared" si="1"/>
        <v>1086508</v>
      </c>
      <c r="H20" s="24">
        <v>86508</v>
      </c>
      <c r="I20" s="158">
        <v>1000000</v>
      </c>
      <c r="J20" s="158"/>
      <c r="K20" s="24"/>
      <c r="L20" s="325" t="s">
        <v>193</v>
      </c>
    </row>
    <row r="21" spans="1:12" ht="54.75" customHeight="1">
      <c r="A21" s="157" t="s">
        <v>92</v>
      </c>
      <c r="B21" s="167"/>
      <c r="C21" s="167"/>
      <c r="D21" s="402" t="s">
        <v>1125</v>
      </c>
      <c r="E21" s="403"/>
      <c r="F21" s="104"/>
      <c r="G21" s="24">
        <f t="shared" si="1"/>
        <v>394032</v>
      </c>
      <c r="H21" s="24">
        <v>85923</v>
      </c>
      <c r="I21" s="158"/>
      <c r="J21" s="158"/>
      <c r="K21" s="24">
        <v>308109</v>
      </c>
      <c r="L21" s="159" t="s">
        <v>852</v>
      </c>
    </row>
    <row r="22" spans="1:12" ht="33" customHeight="1">
      <c r="A22" s="157" t="s">
        <v>96</v>
      </c>
      <c r="B22" s="167"/>
      <c r="C22" s="167"/>
      <c r="D22" s="402" t="s">
        <v>1027</v>
      </c>
      <c r="E22" s="403"/>
      <c r="F22" s="104"/>
      <c r="G22" s="24">
        <f t="shared" si="1"/>
        <v>26000</v>
      </c>
      <c r="H22" s="24">
        <v>26000</v>
      </c>
      <c r="I22" s="158"/>
      <c r="J22" s="158"/>
      <c r="K22" s="24"/>
      <c r="L22" s="325" t="s">
        <v>193</v>
      </c>
    </row>
    <row r="23" spans="1:12" ht="34.5" customHeight="1">
      <c r="A23" s="157" t="s">
        <v>100</v>
      </c>
      <c r="B23" s="167"/>
      <c r="C23" s="167" t="s">
        <v>210</v>
      </c>
      <c r="D23" s="397" t="s">
        <v>211</v>
      </c>
      <c r="E23" s="397"/>
      <c r="F23" s="104"/>
      <c r="G23" s="24">
        <f>H23+I23+K23</f>
        <v>25000</v>
      </c>
      <c r="H23" s="24">
        <v>25000</v>
      </c>
      <c r="I23" s="24"/>
      <c r="J23" s="158"/>
      <c r="K23" s="24"/>
      <c r="L23" s="168" t="s">
        <v>213</v>
      </c>
    </row>
    <row r="24" spans="1:12" ht="25.5" hidden="1">
      <c r="A24" s="157" t="s">
        <v>104</v>
      </c>
      <c r="B24" s="169"/>
      <c r="C24" s="167"/>
      <c r="D24" s="104"/>
      <c r="E24" s="104"/>
      <c r="F24" s="104"/>
      <c r="G24" s="24"/>
      <c r="H24" s="24"/>
      <c r="I24" s="24"/>
      <c r="J24" s="158"/>
      <c r="K24" s="24"/>
      <c r="L24" s="168" t="s">
        <v>193</v>
      </c>
    </row>
    <row r="25" spans="1:12" ht="38.25">
      <c r="A25" s="157" t="s">
        <v>108</v>
      </c>
      <c r="B25" s="346">
        <v>851</v>
      </c>
      <c r="C25" s="350" t="s">
        <v>768</v>
      </c>
      <c r="D25" s="373" t="s">
        <v>1028</v>
      </c>
      <c r="E25" s="374"/>
      <c r="F25" s="347"/>
      <c r="G25" s="348">
        <f>H25+I25+J25+K25</f>
        <v>313275</v>
      </c>
      <c r="H25" s="348">
        <v>170000</v>
      </c>
      <c r="I25" s="348"/>
      <c r="J25" s="349">
        <v>143275</v>
      </c>
      <c r="K25" s="348"/>
      <c r="L25" s="325" t="s">
        <v>380</v>
      </c>
    </row>
    <row r="26" spans="1:12" ht="30" customHeight="1">
      <c r="A26" s="157" t="s">
        <v>112</v>
      </c>
      <c r="B26" s="346">
        <v>900</v>
      </c>
      <c r="C26" s="350" t="s">
        <v>1349</v>
      </c>
      <c r="D26" s="402" t="s">
        <v>1350</v>
      </c>
      <c r="E26" s="403"/>
      <c r="F26" s="347"/>
      <c r="G26" s="348">
        <f>H26+I26+J26+K26</f>
        <v>5000</v>
      </c>
      <c r="H26" s="348">
        <v>5000</v>
      </c>
      <c r="I26" s="348"/>
      <c r="J26" s="349"/>
      <c r="K26" s="348"/>
      <c r="L26" s="168" t="s">
        <v>193</v>
      </c>
    </row>
    <row r="27" spans="1:12" s="147" customFormat="1" ht="22.5" customHeight="1">
      <c r="A27" s="372" t="s">
        <v>214</v>
      </c>
      <c r="B27" s="372"/>
      <c r="C27" s="372"/>
      <c r="D27" s="372"/>
      <c r="E27" s="372"/>
      <c r="F27" s="170"/>
      <c r="G27" s="164">
        <f>SUM(G9:G26)</f>
        <v>4999175</v>
      </c>
      <c r="H27" s="164">
        <f>SUM(H9:H26)</f>
        <v>2527791</v>
      </c>
      <c r="I27" s="164">
        <f>SUM(I9:I23)</f>
        <v>2000000</v>
      </c>
      <c r="J27" s="164">
        <f>SUM(J9:J25)</f>
        <v>163275</v>
      </c>
      <c r="K27" s="164">
        <f>SUM(K9:K23)</f>
        <v>308109</v>
      </c>
      <c r="L27" s="165" t="s">
        <v>215</v>
      </c>
    </row>
    <row r="29" spans="1:12" ht="12.75">
      <c r="A29" s="68" t="s">
        <v>216</v>
      </c>
      <c r="J29" s="387" t="s">
        <v>217</v>
      </c>
      <c r="K29" s="387"/>
      <c r="L29" s="387"/>
    </row>
    <row r="30" ht="12.75">
      <c r="A30" s="68" t="s">
        <v>218</v>
      </c>
    </row>
    <row r="31" spans="1:12" ht="12.75">
      <c r="A31" s="68" t="s">
        <v>219</v>
      </c>
      <c r="J31" s="387" t="s">
        <v>220</v>
      </c>
      <c r="K31" s="387"/>
      <c r="L31" s="387"/>
    </row>
    <row r="32" ht="12.75">
      <c r="A32" s="68" t="s">
        <v>221</v>
      </c>
    </row>
    <row r="34" ht="12.75">
      <c r="A34" s="166" t="s">
        <v>222</v>
      </c>
    </row>
  </sheetData>
  <mergeCells count="35">
    <mergeCell ref="J29:L29"/>
    <mergeCell ref="K5:K7"/>
    <mergeCell ref="J5:J7"/>
    <mergeCell ref="H5:H7"/>
    <mergeCell ref="I5:I7"/>
    <mergeCell ref="J31:L31"/>
    <mergeCell ref="D14:E14"/>
    <mergeCell ref="D15:E15"/>
    <mergeCell ref="D16:E16"/>
    <mergeCell ref="D19:E19"/>
    <mergeCell ref="D17:E17"/>
    <mergeCell ref="D20:E20"/>
    <mergeCell ref="A27:E27"/>
    <mergeCell ref="D18:E18"/>
    <mergeCell ref="D23:E23"/>
    <mergeCell ref="A1:L1"/>
    <mergeCell ref="A3:A7"/>
    <mergeCell ref="B3:B7"/>
    <mergeCell ref="C3:C7"/>
    <mergeCell ref="D3:E7"/>
    <mergeCell ref="F3:F7"/>
    <mergeCell ref="G3:K3"/>
    <mergeCell ref="L3:L7"/>
    <mergeCell ref="H4:K4"/>
    <mergeCell ref="G4:G7"/>
    <mergeCell ref="D8:E8"/>
    <mergeCell ref="D21:E21"/>
    <mergeCell ref="D26:E26"/>
    <mergeCell ref="D25:E25"/>
    <mergeCell ref="D9:E9"/>
    <mergeCell ref="D22:E22"/>
    <mergeCell ref="D10:E10"/>
    <mergeCell ref="D13:E13"/>
    <mergeCell ref="D11:E11"/>
    <mergeCell ref="D12:E12"/>
  </mergeCells>
  <printOptions horizontalCentered="1"/>
  <pageMargins left="0.5118055555555556" right="0.39375" top="0.7479166666666667" bottom="0.39375" header="0.27569444444444446" footer="0.19652777777777777"/>
  <pageSetup fitToHeight="0" horizontalDpi="300" verticalDpi="300" orientation="landscape" paperSize="9" scale="70" r:id="rId1"/>
  <headerFooter alignWithMargins="0">
    <oddHeader>&amp;R&amp;9Załącznik nr &amp;A
 do uchwały Rady Gminy Nr XXVII/248/09 
z dnia 13 sierpnia 2009r.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0"/>
  <sheetViews>
    <sheetView workbookViewId="0" topLeftCell="C7">
      <pane ySplit="2" topLeftCell="BM39" activePane="bottomLeft" state="frozen"/>
      <selection pane="topLeft" activeCell="C7" sqref="C7"/>
      <selection pane="bottomLeft" activeCell="I52" sqref="I52:I55"/>
    </sheetView>
  </sheetViews>
  <sheetFormatPr defaultColWidth="9.00390625" defaultRowHeight="12.75"/>
  <cols>
    <col min="1" max="1" width="3.625" style="171" customWidth="1"/>
    <col min="2" max="2" width="13.25390625" style="171" customWidth="1"/>
    <col min="3" max="3" width="9.25390625" style="171" customWidth="1"/>
    <col min="4" max="4" width="10.00390625" style="171" customWidth="1"/>
    <col min="5" max="5" width="10.375" style="171" customWidth="1"/>
    <col min="6" max="6" width="8.875" style="171" customWidth="1"/>
    <col min="7" max="7" width="8.75390625" style="171" customWidth="1"/>
    <col min="8" max="8" width="8.625" style="171" customWidth="1"/>
    <col min="9" max="9" width="9.375" style="171" customWidth="1"/>
    <col min="10" max="11" width="7.75390625" style="171" customWidth="1"/>
    <col min="12" max="12" width="9.75390625" style="171" customWidth="1"/>
    <col min="13" max="13" width="11.375" style="171" customWidth="1"/>
    <col min="14" max="14" width="9.875" style="171" customWidth="1"/>
    <col min="15" max="15" width="8.25390625" style="171" customWidth="1"/>
    <col min="16" max="16" width="7.875" style="171" customWidth="1"/>
    <col min="17" max="17" width="8.75390625" style="171" customWidth="1"/>
    <col min="18" max="16384" width="10.25390625" style="171" customWidth="1"/>
  </cols>
  <sheetData>
    <row r="1" spans="1:17" ht="12.75">
      <c r="A1" s="368" t="s">
        <v>223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5:7" ht="11.25">
      <c r="E2" s="172"/>
      <c r="F2" s="172"/>
      <c r="G2" s="172"/>
    </row>
    <row r="3" spans="1:17" ht="11.25" customHeight="1">
      <c r="A3" s="369" t="s">
        <v>224</v>
      </c>
      <c r="B3" s="369" t="s">
        <v>225</v>
      </c>
      <c r="C3" s="370" t="s">
        <v>226</v>
      </c>
      <c r="D3" s="370" t="s">
        <v>227</v>
      </c>
      <c r="E3" s="371" t="s">
        <v>228</v>
      </c>
      <c r="F3" s="361" t="s">
        <v>229</v>
      </c>
      <c r="G3" s="361"/>
      <c r="H3" s="369" t="s">
        <v>230</v>
      </c>
      <c r="I3" s="369"/>
      <c r="J3" s="369"/>
      <c r="K3" s="369"/>
      <c r="L3" s="369"/>
      <c r="M3" s="369"/>
      <c r="N3" s="369"/>
      <c r="O3" s="369"/>
      <c r="P3" s="369"/>
      <c r="Q3" s="369"/>
    </row>
    <row r="4" spans="1:17" ht="11.25" customHeight="1">
      <c r="A4" s="369"/>
      <c r="B4" s="369"/>
      <c r="C4" s="370"/>
      <c r="D4" s="370"/>
      <c r="E4" s="371"/>
      <c r="F4" s="371" t="s">
        <v>231</v>
      </c>
      <c r="G4" s="371" t="s">
        <v>232</v>
      </c>
      <c r="H4" s="369" t="s">
        <v>233</v>
      </c>
      <c r="I4" s="369"/>
      <c r="J4" s="369"/>
      <c r="K4" s="369"/>
      <c r="L4" s="369"/>
      <c r="M4" s="369"/>
      <c r="N4" s="369"/>
      <c r="O4" s="369"/>
      <c r="P4" s="369"/>
      <c r="Q4" s="369"/>
    </row>
    <row r="5" spans="1:17" ht="11.25" customHeight="1">
      <c r="A5" s="369"/>
      <c r="B5" s="369"/>
      <c r="C5" s="370"/>
      <c r="D5" s="370"/>
      <c r="E5" s="371"/>
      <c r="F5" s="371"/>
      <c r="G5" s="371"/>
      <c r="H5" s="370" t="s">
        <v>234</v>
      </c>
      <c r="I5" s="369" t="s">
        <v>235</v>
      </c>
      <c r="J5" s="369"/>
      <c r="K5" s="369"/>
      <c r="L5" s="369"/>
      <c r="M5" s="369"/>
      <c r="N5" s="369"/>
      <c r="O5" s="369"/>
      <c r="P5" s="369"/>
      <c r="Q5" s="369"/>
    </row>
    <row r="6" spans="1:17" ht="14.25" customHeight="1">
      <c r="A6" s="369"/>
      <c r="B6" s="369"/>
      <c r="C6" s="370"/>
      <c r="D6" s="370"/>
      <c r="E6" s="371"/>
      <c r="F6" s="371"/>
      <c r="G6" s="371"/>
      <c r="H6" s="370"/>
      <c r="I6" s="369" t="s">
        <v>236</v>
      </c>
      <c r="J6" s="369"/>
      <c r="K6" s="369"/>
      <c r="L6" s="369"/>
      <c r="M6" s="369" t="s">
        <v>237</v>
      </c>
      <c r="N6" s="369"/>
      <c r="O6" s="369"/>
      <c r="P6" s="369"/>
      <c r="Q6" s="369"/>
    </row>
    <row r="7" spans="1:17" ht="12.75" customHeight="1">
      <c r="A7" s="369"/>
      <c r="B7" s="369"/>
      <c r="C7" s="370"/>
      <c r="D7" s="370"/>
      <c r="E7" s="371"/>
      <c r="F7" s="371"/>
      <c r="G7" s="371"/>
      <c r="H7" s="370"/>
      <c r="I7" s="370" t="s">
        <v>238</v>
      </c>
      <c r="J7" s="369" t="s">
        <v>239</v>
      </c>
      <c r="K7" s="369"/>
      <c r="L7" s="369"/>
      <c r="M7" s="370" t="s">
        <v>240</v>
      </c>
      <c r="N7" s="370" t="s">
        <v>241</v>
      </c>
      <c r="O7" s="370"/>
      <c r="P7" s="370"/>
      <c r="Q7" s="370"/>
    </row>
    <row r="8" spans="1:17" ht="48" customHeight="1">
      <c r="A8" s="369"/>
      <c r="B8" s="369"/>
      <c r="C8" s="370"/>
      <c r="D8" s="370"/>
      <c r="E8" s="371"/>
      <c r="F8" s="371"/>
      <c r="G8" s="371"/>
      <c r="H8" s="370"/>
      <c r="I8" s="370"/>
      <c r="J8" s="173" t="s">
        <v>242</v>
      </c>
      <c r="K8" s="173" t="s">
        <v>243</v>
      </c>
      <c r="L8" s="173" t="s">
        <v>244</v>
      </c>
      <c r="M8" s="370"/>
      <c r="N8" s="173" t="s">
        <v>245</v>
      </c>
      <c r="O8" s="173" t="s">
        <v>246</v>
      </c>
      <c r="P8" s="173" t="s">
        <v>247</v>
      </c>
      <c r="Q8" s="173" t="s">
        <v>248</v>
      </c>
    </row>
    <row r="9" spans="1:17" ht="7.5" customHeight="1">
      <c r="A9" s="174">
        <v>1</v>
      </c>
      <c r="B9" s="174">
        <v>2</v>
      </c>
      <c r="C9" s="174">
        <v>3</v>
      </c>
      <c r="D9" s="174">
        <v>4</v>
      </c>
      <c r="E9" s="175">
        <v>5</v>
      </c>
      <c r="F9" s="175">
        <v>6</v>
      </c>
      <c r="G9" s="175">
        <v>7</v>
      </c>
      <c r="H9" s="174">
        <v>8</v>
      </c>
      <c r="I9" s="174">
        <v>9</v>
      </c>
      <c r="J9" s="174">
        <v>10</v>
      </c>
      <c r="K9" s="174">
        <v>11</v>
      </c>
      <c r="L9" s="174">
        <v>12</v>
      </c>
      <c r="M9" s="174">
        <v>13</v>
      </c>
      <c r="N9" s="174">
        <v>14</v>
      </c>
      <c r="O9" s="174">
        <v>15</v>
      </c>
      <c r="P9" s="174">
        <v>16</v>
      </c>
      <c r="Q9" s="174">
        <v>17</v>
      </c>
    </row>
    <row r="10" spans="1:17" s="180" customFormat="1" ht="11.25">
      <c r="A10" s="176">
        <v>1</v>
      </c>
      <c r="B10" s="177" t="s">
        <v>249</v>
      </c>
      <c r="C10" s="404" t="s">
        <v>250</v>
      </c>
      <c r="D10" s="404"/>
      <c r="E10" s="178">
        <f>SUM(E15,E24,E33,E42,E64,E73,E51,E82)</f>
        <v>12247234</v>
      </c>
      <c r="F10" s="178">
        <f aca="true" t="shared" si="0" ref="F10:Q10">SUM(F15,F24,F33,F42,F64,F73,F51,F82)</f>
        <v>3608019</v>
      </c>
      <c r="G10" s="178">
        <f t="shared" si="0"/>
        <v>8639215</v>
      </c>
      <c r="H10" s="178">
        <f t="shared" si="0"/>
        <v>2842969</v>
      </c>
      <c r="I10" s="178">
        <f t="shared" si="0"/>
        <v>882226</v>
      </c>
      <c r="J10" s="178">
        <f t="shared" si="0"/>
        <v>152130</v>
      </c>
      <c r="K10" s="178">
        <f t="shared" si="0"/>
        <v>0</v>
      </c>
      <c r="L10" s="178">
        <f t="shared" si="0"/>
        <v>730096</v>
      </c>
      <c r="M10" s="178">
        <f t="shared" si="0"/>
        <v>1960743</v>
      </c>
      <c r="N10" s="178">
        <f t="shared" si="0"/>
        <v>0</v>
      </c>
      <c r="O10" s="178">
        <f t="shared" si="0"/>
        <v>0</v>
      </c>
      <c r="P10" s="178">
        <f t="shared" si="0"/>
        <v>0</v>
      </c>
      <c r="Q10" s="178">
        <f t="shared" si="0"/>
        <v>1960743</v>
      </c>
    </row>
    <row r="11" spans="1:17" ht="11.25">
      <c r="A11" s="405" t="s">
        <v>251</v>
      </c>
      <c r="B11" s="181" t="s">
        <v>252</v>
      </c>
      <c r="C11" s="182" t="s">
        <v>253</v>
      </c>
      <c r="D11" s="183"/>
      <c r="E11" s="184"/>
      <c r="F11" s="184"/>
      <c r="G11" s="184"/>
      <c r="H11" s="183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17" ht="11.25">
      <c r="A12" s="405"/>
      <c r="B12" s="181" t="s">
        <v>254</v>
      </c>
      <c r="C12" s="187" t="s">
        <v>255</v>
      </c>
      <c r="D12" s="188"/>
      <c r="E12" s="189"/>
      <c r="F12" s="189"/>
      <c r="G12" s="189"/>
      <c r="H12" s="188"/>
      <c r="I12" s="190"/>
      <c r="J12" s="190"/>
      <c r="K12" s="190"/>
      <c r="L12" s="190"/>
      <c r="M12" s="190"/>
      <c r="N12" s="190"/>
      <c r="O12" s="190"/>
      <c r="P12" s="190"/>
      <c r="Q12" s="191"/>
    </row>
    <row r="13" spans="1:17" ht="11.25">
      <c r="A13" s="405"/>
      <c r="B13" s="181" t="s">
        <v>256</v>
      </c>
      <c r="C13" s="187" t="s">
        <v>257</v>
      </c>
      <c r="D13" s="188"/>
      <c r="E13" s="189"/>
      <c r="F13" s="189"/>
      <c r="G13" s="189"/>
      <c r="H13" s="188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ht="11.25">
      <c r="A14" s="405"/>
      <c r="B14" s="181" t="s">
        <v>258</v>
      </c>
      <c r="C14" s="192" t="s">
        <v>259</v>
      </c>
      <c r="D14" s="193"/>
      <c r="E14" s="194"/>
      <c r="F14" s="194"/>
      <c r="G14" s="194"/>
      <c r="H14" s="193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405"/>
      <c r="B15" s="197" t="s">
        <v>260</v>
      </c>
      <c r="C15" s="198"/>
      <c r="D15" s="199">
        <v>75023</v>
      </c>
      <c r="E15" s="200">
        <f>SUM(F15:G15)</f>
        <v>664283</v>
      </c>
      <c r="F15" s="200">
        <v>261163</v>
      </c>
      <c r="G15" s="200">
        <f>SUM(G16:G19)</f>
        <v>403120</v>
      </c>
      <c r="H15" s="201">
        <f>I15+M15</f>
        <v>655743</v>
      </c>
      <c r="I15" s="201">
        <f>SUM(J15:L15)</f>
        <v>252623</v>
      </c>
      <c r="J15" s="201"/>
      <c r="K15" s="201"/>
      <c r="L15" s="201">
        <v>252623</v>
      </c>
      <c r="M15" s="201">
        <f>SUM(N15:Q15)</f>
        <v>403120</v>
      </c>
      <c r="N15" s="201"/>
      <c r="O15" s="201"/>
      <c r="P15" s="201"/>
      <c r="Q15" s="201">
        <v>403120</v>
      </c>
    </row>
    <row r="16" spans="1:17" ht="11.25">
      <c r="A16" s="405"/>
      <c r="B16" s="197" t="s">
        <v>261</v>
      </c>
      <c r="C16" s="202"/>
      <c r="D16" s="202"/>
      <c r="E16" s="200">
        <f>SUM(F16:G16)</f>
        <v>655743</v>
      </c>
      <c r="F16" s="203">
        <f>SUM(I15)</f>
        <v>252623</v>
      </c>
      <c r="G16" s="203">
        <f>SUM(M15)</f>
        <v>403120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ht="11.25">
      <c r="A17" s="405"/>
      <c r="B17" s="197" t="s">
        <v>262</v>
      </c>
      <c r="C17" s="202"/>
      <c r="D17" s="202"/>
      <c r="E17" s="200">
        <f>SUM(F17:G17)</f>
        <v>0</v>
      </c>
      <c r="F17" s="203"/>
      <c r="G17" s="203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ht="11.25">
      <c r="A18" s="405"/>
      <c r="B18" s="197" t="s">
        <v>263</v>
      </c>
      <c r="C18" s="202"/>
      <c r="D18" s="202"/>
      <c r="E18" s="200">
        <f>SUM(F18:G18)</f>
        <v>0</v>
      </c>
      <c r="F18" s="203"/>
      <c r="G18" s="203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ht="11.25">
      <c r="A19" s="405"/>
      <c r="B19" s="197" t="s">
        <v>264</v>
      </c>
      <c r="C19" s="202"/>
      <c r="D19" s="202"/>
      <c r="E19" s="200">
        <f>SUM(F19:G19)</f>
        <v>0</v>
      </c>
      <c r="F19" s="203"/>
      <c r="G19" s="203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ht="11.25">
      <c r="A20" s="405" t="s">
        <v>265</v>
      </c>
      <c r="B20" s="181" t="s">
        <v>266</v>
      </c>
      <c r="C20" s="406" t="s">
        <v>267</v>
      </c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</row>
    <row r="21" spans="1:17" ht="11.25">
      <c r="A21" s="405"/>
      <c r="B21" s="181" t="s">
        <v>268</v>
      </c>
      <c r="C21" s="367" t="s">
        <v>269</v>
      </c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</row>
    <row r="22" spans="1:17" ht="11.25">
      <c r="A22" s="405"/>
      <c r="B22" s="181" t="s">
        <v>270</v>
      </c>
      <c r="C22" s="367" t="s">
        <v>271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</row>
    <row r="23" spans="1:17" ht="11.25">
      <c r="A23" s="405"/>
      <c r="B23" s="181" t="s">
        <v>272</v>
      </c>
      <c r="C23" s="366" t="s">
        <v>507</v>
      </c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  <row r="24" spans="1:17" ht="11.25">
      <c r="A24" s="405"/>
      <c r="B24" s="197" t="s">
        <v>273</v>
      </c>
      <c r="C24" s="198"/>
      <c r="D24" s="198" t="s">
        <v>274</v>
      </c>
      <c r="E24" s="200">
        <f>SUM(F24:G24)</f>
        <v>760644</v>
      </c>
      <c r="F24" s="200">
        <f>SUM(F25:F28)</f>
        <v>152130</v>
      </c>
      <c r="G24" s="200">
        <f>SUM(G25:G28)</f>
        <v>608514</v>
      </c>
      <c r="H24" s="201">
        <f>I24+M24</f>
        <v>760644</v>
      </c>
      <c r="I24" s="201">
        <f>SUM(J24:L24)</f>
        <v>152130</v>
      </c>
      <c r="J24" s="201">
        <v>152130</v>
      </c>
      <c r="K24" s="201"/>
      <c r="L24" s="201"/>
      <c r="M24" s="201">
        <f>SUM(N24:Q24)</f>
        <v>608514</v>
      </c>
      <c r="N24" s="201"/>
      <c r="O24" s="201"/>
      <c r="P24" s="201"/>
      <c r="Q24" s="201">
        <v>608514</v>
      </c>
    </row>
    <row r="25" spans="1:17" ht="11.25">
      <c r="A25" s="405"/>
      <c r="B25" s="197" t="s">
        <v>275</v>
      </c>
      <c r="C25" s="362"/>
      <c r="D25" s="362"/>
      <c r="E25" s="200">
        <f>SUM(F25:G25)</f>
        <v>760644</v>
      </c>
      <c r="F25" s="203">
        <f>SUM(I24)</f>
        <v>152130</v>
      </c>
      <c r="G25" s="203">
        <f>SUM(M24)</f>
        <v>608514</v>
      </c>
      <c r="H25" s="362"/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17" ht="11.25">
      <c r="A26" s="405"/>
      <c r="B26" s="197" t="s">
        <v>276</v>
      </c>
      <c r="C26" s="362"/>
      <c r="D26" s="362"/>
      <c r="E26" s="200">
        <f>SUM(F26:G26)</f>
        <v>0</v>
      </c>
      <c r="F26" s="203"/>
      <c r="G26" s="203"/>
      <c r="H26" s="362"/>
      <c r="I26" s="362"/>
      <c r="J26" s="362"/>
      <c r="K26" s="362"/>
      <c r="L26" s="362"/>
      <c r="M26" s="362"/>
      <c r="N26" s="362"/>
      <c r="O26" s="362"/>
      <c r="P26" s="362"/>
      <c r="Q26" s="362"/>
    </row>
    <row r="27" spans="1:17" ht="11.25">
      <c r="A27" s="405"/>
      <c r="B27" s="197" t="s">
        <v>277</v>
      </c>
      <c r="C27" s="362"/>
      <c r="D27" s="362"/>
      <c r="E27" s="200">
        <f>SUM(F27:G27)</f>
        <v>0</v>
      </c>
      <c r="F27" s="203"/>
      <c r="G27" s="203"/>
      <c r="H27" s="362"/>
      <c r="I27" s="362"/>
      <c r="J27" s="362"/>
      <c r="K27" s="362"/>
      <c r="L27" s="362"/>
      <c r="M27" s="362"/>
      <c r="N27" s="362"/>
      <c r="O27" s="362"/>
      <c r="P27" s="362"/>
      <c r="Q27" s="362"/>
    </row>
    <row r="28" spans="1:17" ht="11.25">
      <c r="A28" s="405"/>
      <c r="B28" s="197" t="s">
        <v>278</v>
      </c>
      <c r="C28" s="362"/>
      <c r="D28" s="362"/>
      <c r="E28" s="200">
        <f>SUM(F28:G28)</f>
        <v>0</v>
      </c>
      <c r="F28" s="203"/>
      <c r="G28" s="203"/>
      <c r="H28" s="362"/>
      <c r="I28" s="362"/>
      <c r="J28" s="362"/>
      <c r="K28" s="362"/>
      <c r="L28" s="362"/>
      <c r="M28" s="362"/>
      <c r="N28" s="362"/>
      <c r="O28" s="362"/>
      <c r="P28" s="362"/>
      <c r="Q28" s="362"/>
    </row>
    <row r="29" spans="1:17" ht="11.25">
      <c r="A29" s="405" t="s">
        <v>279</v>
      </c>
      <c r="B29" s="181" t="s">
        <v>280</v>
      </c>
      <c r="C29" s="406" t="s">
        <v>253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</row>
    <row r="30" spans="1:17" s="180" customFormat="1" ht="11.25">
      <c r="A30" s="405"/>
      <c r="B30" s="181" t="s">
        <v>281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</row>
    <row r="31" spans="1:17" ht="11.25">
      <c r="A31" s="405"/>
      <c r="B31" s="181" t="s">
        <v>282</v>
      </c>
      <c r="C31" s="367" t="s">
        <v>503</v>
      </c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</row>
    <row r="32" spans="1:17" ht="11.25">
      <c r="A32" s="405"/>
      <c r="B32" s="181" t="s">
        <v>283</v>
      </c>
      <c r="C32" s="366" t="s">
        <v>501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</row>
    <row r="33" spans="1:17" ht="11.25">
      <c r="A33" s="405"/>
      <c r="B33" s="197" t="s">
        <v>284</v>
      </c>
      <c r="C33" s="199"/>
      <c r="D33" s="199">
        <v>1010</v>
      </c>
      <c r="E33" s="200">
        <v>378600</v>
      </c>
      <c r="F33" s="200">
        <v>108600</v>
      </c>
      <c r="G33" s="200">
        <f>SUM(G34:G37)</f>
        <v>270000</v>
      </c>
      <c r="H33" s="201">
        <f>SUM(I33,M33)</f>
        <v>100000</v>
      </c>
      <c r="I33" s="201">
        <f>J33+K33+L33</f>
        <v>25000</v>
      </c>
      <c r="J33" s="201"/>
      <c r="K33" s="201"/>
      <c r="L33" s="201">
        <v>25000</v>
      </c>
      <c r="M33" s="201">
        <f>SUM(N33:Q33)</f>
        <v>75000</v>
      </c>
      <c r="N33" s="201"/>
      <c r="O33" s="201"/>
      <c r="P33" s="201"/>
      <c r="Q33" s="201">
        <v>75000</v>
      </c>
    </row>
    <row r="34" spans="1:17" ht="11.25">
      <c r="A34" s="405"/>
      <c r="B34" s="197" t="s">
        <v>285</v>
      </c>
      <c r="C34" s="362"/>
      <c r="D34" s="362"/>
      <c r="E34" s="200">
        <f>SUM(F34:G34)</f>
        <v>100000</v>
      </c>
      <c r="F34" s="203">
        <f>SUM(I33)</f>
        <v>25000</v>
      </c>
      <c r="G34" s="203">
        <f>SUM(M33)</f>
        <v>75000</v>
      </c>
      <c r="H34" s="362"/>
      <c r="I34" s="362"/>
      <c r="J34" s="362"/>
      <c r="K34" s="362"/>
      <c r="L34" s="362"/>
      <c r="M34" s="362"/>
      <c r="N34" s="362"/>
      <c r="O34" s="362"/>
      <c r="P34" s="362"/>
      <c r="Q34" s="362"/>
    </row>
    <row r="35" spans="1:17" ht="11.25">
      <c r="A35" s="405"/>
      <c r="B35" s="197" t="s">
        <v>286</v>
      </c>
      <c r="C35" s="362"/>
      <c r="D35" s="362"/>
      <c r="E35" s="200">
        <f>SUM(F35:G35)</f>
        <v>260000</v>
      </c>
      <c r="F35" s="203">
        <v>65000</v>
      </c>
      <c r="G35" s="203">
        <v>195000</v>
      </c>
      <c r="H35" s="362"/>
      <c r="I35" s="362"/>
      <c r="J35" s="362"/>
      <c r="K35" s="362"/>
      <c r="L35" s="362"/>
      <c r="M35" s="362"/>
      <c r="N35" s="362"/>
      <c r="O35" s="362"/>
      <c r="P35" s="362"/>
      <c r="Q35" s="362"/>
    </row>
    <row r="36" spans="1:17" ht="11.25">
      <c r="A36" s="405"/>
      <c r="B36" s="197" t="s">
        <v>287</v>
      </c>
      <c r="C36" s="362"/>
      <c r="D36" s="362"/>
      <c r="E36" s="200">
        <f>SUM(F36:G36)</f>
        <v>0</v>
      </c>
      <c r="F36" s="203"/>
      <c r="G36" s="203"/>
      <c r="H36" s="362"/>
      <c r="I36" s="362"/>
      <c r="J36" s="362"/>
      <c r="K36" s="362"/>
      <c r="L36" s="362"/>
      <c r="M36" s="362"/>
      <c r="N36" s="362"/>
      <c r="O36" s="362"/>
      <c r="P36" s="362"/>
      <c r="Q36" s="362"/>
    </row>
    <row r="37" spans="1:17" ht="11.25">
      <c r="A37" s="405"/>
      <c r="B37" s="197" t="s">
        <v>288</v>
      </c>
      <c r="C37" s="362"/>
      <c r="D37" s="362"/>
      <c r="E37" s="200">
        <f>SUM(F37:G37)</f>
        <v>0</v>
      </c>
      <c r="F37" s="203"/>
      <c r="G37" s="203"/>
      <c r="H37" s="362"/>
      <c r="I37" s="362"/>
      <c r="J37" s="362"/>
      <c r="K37" s="362"/>
      <c r="L37" s="362"/>
      <c r="M37" s="362"/>
      <c r="N37" s="362"/>
      <c r="O37" s="362"/>
      <c r="P37" s="362"/>
      <c r="Q37" s="362"/>
    </row>
    <row r="38" spans="1:17" ht="11.25">
      <c r="A38" s="405" t="s">
        <v>289</v>
      </c>
      <c r="B38" s="181" t="s">
        <v>290</v>
      </c>
      <c r="C38" s="406" t="s">
        <v>502</v>
      </c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</row>
    <row r="39" spans="1:17" ht="11.25">
      <c r="A39" s="405"/>
      <c r="B39" s="181" t="s">
        <v>291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</row>
    <row r="40" spans="1:17" ht="11.25">
      <c r="A40" s="405"/>
      <c r="B40" s="181" t="s">
        <v>292</v>
      </c>
      <c r="C40" s="367" t="s">
        <v>504</v>
      </c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</row>
    <row r="41" spans="1:17" s="180" customFormat="1" ht="15" customHeight="1">
      <c r="A41" s="405"/>
      <c r="B41" s="181" t="s">
        <v>293</v>
      </c>
      <c r="C41" s="366" t="s">
        <v>294</v>
      </c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</row>
    <row r="42" spans="1:17" ht="11.25">
      <c r="A42" s="405"/>
      <c r="B42" s="197" t="s">
        <v>295</v>
      </c>
      <c r="C42" s="199"/>
      <c r="D42" s="204" t="s">
        <v>296</v>
      </c>
      <c r="E42" s="200">
        <f>SUM(F42:G42)</f>
        <v>5708158</v>
      </c>
      <c r="F42" s="200">
        <v>1978158</v>
      </c>
      <c r="G42" s="200">
        <f>SUM(G43:G46)</f>
        <v>3730000</v>
      </c>
      <c r="H42" s="201">
        <f>SUM(I42,M42)</f>
        <v>100000</v>
      </c>
      <c r="I42" s="201">
        <f>SUM(J42:L42)</f>
        <v>34000</v>
      </c>
      <c r="J42" s="201"/>
      <c r="K42" s="201"/>
      <c r="L42" s="201">
        <v>34000</v>
      </c>
      <c r="M42" s="201">
        <f>SUM(N42:Q42)</f>
        <v>66000</v>
      </c>
      <c r="N42" s="201"/>
      <c r="O42" s="201"/>
      <c r="P42" s="201"/>
      <c r="Q42" s="201">
        <v>66000</v>
      </c>
    </row>
    <row r="43" spans="1:17" ht="11.25">
      <c r="A43" s="405"/>
      <c r="B43" s="197" t="s">
        <v>297</v>
      </c>
      <c r="C43" s="362"/>
      <c r="D43" s="362"/>
      <c r="E43" s="200">
        <f>SUM(F43:G43)</f>
        <v>100000</v>
      </c>
      <c r="F43" s="203">
        <f>SUM(I42)</f>
        <v>34000</v>
      </c>
      <c r="G43" s="203">
        <f>SUM(M42)</f>
        <v>66000</v>
      </c>
      <c r="H43" s="362"/>
      <c r="I43" s="362"/>
      <c r="J43" s="362"/>
      <c r="K43" s="362"/>
      <c r="L43" s="362"/>
      <c r="M43" s="362"/>
      <c r="N43" s="362"/>
      <c r="O43" s="362"/>
      <c r="P43" s="362"/>
      <c r="Q43" s="362"/>
    </row>
    <row r="44" spans="1:17" ht="11.25">
      <c r="A44" s="405"/>
      <c r="B44" s="197" t="s">
        <v>298</v>
      </c>
      <c r="C44" s="362"/>
      <c r="D44" s="362"/>
      <c r="E44" s="200">
        <f>SUM(F44:G44)</f>
        <v>5540000</v>
      </c>
      <c r="F44" s="203">
        <v>1876000</v>
      </c>
      <c r="G44" s="203">
        <v>3664000</v>
      </c>
      <c r="H44" s="362"/>
      <c r="I44" s="362"/>
      <c r="J44" s="362"/>
      <c r="K44" s="362"/>
      <c r="L44" s="362"/>
      <c r="M44" s="362"/>
      <c r="N44" s="362"/>
      <c r="O44" s="362"/>
      <c r="P44" s="362"/>
      <c r="Q44" s="362"/>
    </row>
    <row r="45" spans="1:17" ht="11.25">
      <c r="A45" s="405"/>
      <c r="B45" s="197" t="s">
        <v>299</v>
      </c>
      <c r="C45" s="362"/>
      <c r="D45" s="362"/>
      <c r="E45" s="200">
        <f>SUM(F45:G45)</f>
        <v>0</v>
      </c>
      <c r="F45" s="203"/>
      <c r="G45" s="203"/>
      <c r="H45" s="362"/>
      <c r="I45" s="362"/>
      <c r="J45" s="362"/>
      <c r="K45" s="362"/>
      <c r="L45" s="362"/>
      <c r="M45" s="362"/>
      <c r="N45" s="362"/>
      <c r="O45" s="362"/>
      <c r="P45" s="362"/>
      <c r="Q45" s="362"/>
    </row>
    <row r="46" spans="1:17" ht="11.25">
      <c r="A46" s="405"/>
      <c r="B46" s="197" t="s">
        <v>300</v>
      </c>
      <c r="C46" s="362"/>
      <c r="D46" s="362"/>
      <c r="E46" s="200">
        <f>SUM(F46:G46)</f>
        <v>0</v>
      </c>
      <c r="F46" s="203"/>
      <c r="G46" s="203"/>
      <c r="H46" s="362"/>
      <c r="I46" s="362"/>
      <c r="J46" s="362"/>
      <c r="K46" s="362"/>
      <c r="L46" s="362"/>
      <c r="M46" s="362"/>
      <c r="N46" s="362"/>
      <c r="O46" s="362"/>
      <c r="P46" s="362"/>
      <c r="Q46" s="362"/>
    </row>
    <row r="47" spans="1:17" ht="11.25">
      <c r="A47" s="405" t="s">
        <v>301</v>
      </c>
      <c r="B47" s="181" t="s">
        <v>252</v>
      </c>
      <c r="C47" s="406" t="s">
        <v>267</v>
      </c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</row>
    <row r="48" spans="1:17" ht="11.25">
      <c r="A48" s="405"/>
      <c r="B48" s="181" t="s">
        <v>254</v>
      </c>
      <c r="C48" s="367" t="s">
        <v>4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</row>
    <row r="49" spans="1:17" ht="11.25">
      <c r="A49" s="405"/>
      <c r="B49" s="181" t="s">
        <v>256</v>
      </c>
      <c r="C49" s="367" t="s">
        <v>404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</row>
    <row r="50" spans="1:17" s="180" customFormat="1" ht="10.5" customHeight="1">
      <c r="A50" s="405"/>
      <c r="B50" s="181" t="s">
        <v>258</v>
      </c>
      <c r="C50" s="366" t="s">
        <v>1124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</row>
    <row r="51" spans="1:17" ht="11.25">
      <c r="A51" s="405"/>
      <c r="B51" s="197" t="s">
        <v>260</v>
      </c>
      <c r="C51" s="199"/>
      <c r="D51" s="204" t="s">
        <v>209</v>
      </c>
      <c r="E51" s="200">
        <f>SUM(F51:G51)</f>
        <v>394032</v>
      </c>
      <c r="F51" s="200">
        <f>SUM(F52:F55)</f>
        <v>85923</v>
      </c>
      <c r="G51" s="200">
        <f>SUM(G52:G55)</f>
        <v>308109</v>
      </c>
      <c r="H51" s="201">
        <f>SUM(I51,M51)</f>
        <v>394032</v>
      </c>
      <c r="I51" s="201">
        <f>SUM(J51:L51)</f>
        <v>85923</v>
      </c>
      <c r="J51" s="201"/>
      <c r="K51" s="201"/>
      <c r="L51" s="201">
        <v>85923</v>
      </c>
      <c r="M51" s="201">
        <f>SUM(N51:Q51)</f>
        <v>308109</v>
      </c>
      <c r="N51" s="201"/>
      <c r="O51" s="201"/>
      <c r="P51" s="201"/>
      <c r="Q51" s="201">
        <v>308109</v>
      </c>
    </row>
    <row r="52" spans="1:17" ht="11.25">
      <c r="A52" s="405"/>
      <c r="B52" s="197" t="s">
        <v>261</v>
      </c>
      <c r="C52" s="362"/>
      <c r="D52" s="362"/>
      <c r="E52" s="200">
        <f>SUM(F52:G52)</f>
        <v>394032</v>
      </c>
      <c r="F52" s="203">
        <f>SUM(I51)</f>
        <v>85923</v>
      </c>
      <c r="G52" s="203">
        <f>SUM(M51)</f>
        <v>308109</v>
      </c>
      <c r="H52" s="362"/>
      <c r="I52" s="362"/>
      <c r="J52" s="362"/>
      <c r="K52" s="362"/>
      <c r="L52" s="362"/>
      <c r="M52" s="362"/>
      <c r="N52" s="362"/>
      <c r="O52" s="362"/>
      <c r="P52" s="362"/>
      <c r="Q52" s="362"/>
    </row>
    <row r="53" spans="1:17" ht="11.25">
      <c r="A53" s="405"/>
      <c r="B53" s="197" t="s">
        <v>44</v>
      </c>
      <c r="C53" s="362"/>
      <c r="D53" s="362"/>
      <c r="E53" s="200">
        <f>SUM(F53:G53)</f>
        <v>0</v>
      </c>
      <c r="F53" s="203"/>
      <c r="G53" s="203"/>
      <c r="H53" s="362"/>
      <c r="I53" s="362"/>
      <c r="J53" s="362"/>
      <c r="K53" s="362"/>
      <c r="L53" s="362"/>
      <c r="M53" s="362"/>
      <c r="N53" s="362"/>
      <c r="O53" s="362"/>
      <c r="P53" s="362"/>
      <c r="Q53" s="362"/>
    </row>
    <row r="54" spans="1:17" ht="11.25">
      <c r="A54" s="405"/>
      <c r="B54" s="197" t="s">
        <v>45</v>
      </c>
      <c r="C54" s="362"/>
      <c r="D54" s="362"/>
      <c r="E54" s="200">
        <f>SUM(F54:G54)</f>
        <v>0</v>
      </c>
      <c r="F54" s="203"/>
      <c r="G54" s="203"/>
      <c r="H54" s="362"/>
      <c r="I54" s="362"/>
      <c r="J54" s="362"/>
      <c r="K54" s="362"/>
      <c r="L54" s="362"/>
      <c r="M54" s="362"/>
      <c r="N54" s="362"/>
      <c r="O54" s="362"/>
      <c r="P54" s="362"/>
      <c r="Q54" s="362"/>
    </row>
    <row r="55" spans="1:17" ht="11.25">
      <c r="A55" s="405"/>
      <c r="B55" s="197" t="s">
        <v>264</v>
      </c>
      <c r="C55" s="362"/>
      <c r="D55" s="362"/>
      <c r="E55" s="200">
        <f>SUM(F55:G55)</f>
        <v>0</v>
      </c>
      <c r="F55" s="203"/>
      <c r="G55" s="203"/>
      <c r="H55" s="362"/>
      <c r="I55" s="362"/>
      <c r="J55" s="362"/>
      <c r="K55" s="362"/>
      <c r="L55" s="362"/>
      <c r="M55" s="362"/>
      <c r="N55" s="362"/>
      <c r="O55" s="362"/>
      <c r="P55" s="362"/>
      <c r="Q55" s="362"/>
    </row>
    <row r="56" spans="3:17" ht="11.25" hidden="1">
      <c r="C56" s="205"/>
      <c r="D56" s="205"/>
      <c r="E56" s="172"/>
      <c r="F56" s="172"/>
      <c r="G56" s="172"/>
      <c r="H56" s="205"/>
      <c r="I56" s="205"/>
      <c r="J56" s="205"/>
      <c r="K56" s="205"/>
      <c r="L56" s="205"/>
      <c r="M56" s="205"/>
      <c r="N56" s="205"/>
      <c r="O56" s="205"/>
      <c r="P56" s="205"/>
      <c r="Q56" s="206"/>
    </row>
    <row r="57" spans="1:17" ht="11.25" hidden="1">
      <c r="A57" s="207"/>
      <c r="C57" s="205"/>
      <c r="D57" s="205"/>
      <c r="E57" s="208"/>
      <c r="F57" s="172"/>
      <c r="G57" s="172"/>
      <c r="H57" s="205"/>
      <c r="I57" s="205"/>
      <c r="J57" s="205"/>
      <c r="K57" s="205"/>
      <c r="L57" s="205"/>
      <c r="M57" s="205"/>
      <c r="N57" s="205"/>
      <c r="O57" s="205"/>
      <c r="P57" s="205"/>
      <c r="Q57" s="206"/>
    </row>
    <row r="58" spans="1:17" ht="11.25" hidden="1">
      <c r="A58" s="207"/>
      <c r="C58" s="205"/>
      <c r="D58" s="205"/>
      <c r="E58" s="172"/>
      <c r="F58" s="172"/>
      <c r="G58" s="172"/>
      <c r="H58" s="205"/>
      <c r="I58" s="205"/>
      <c r="J58" s="205"/>
      <c r="K58" s="205"/>
      <c r="L58" s="205"/>
      <c r="M58" s="205"/>
      <c r="N58" s="205"/>
      <c r="O58" s="205"/>
      <c r="P58" s="205"/>
      <c r="Q58" s="206"/>
    </row>
    <row r="59" spans="1:17" ht="11.25">
      <c r="A59" s="174">
        <v>1</v>
      </c>
      <c r="B59" s="174">
        <v>2</v>
      </c>
      <c r="C59" s="174">
        <v>3</v>
      </c>
      <c r="D59" s="174">
        <v>4</v>
      </c>
      <c r="E59" s="175">
        <v>5</v>
      </c>
      <c r="F59" s="175">
        <v>6</v>
      </c>
      <c r="G59" s="175">
        <v>7</v>
      </c>
      <c r="H59" s="174">
        <v>8</v>
      </c>
      <c r="I59" s="174">
        <v>9</v>
      </c>
      <c r="J59" s="174">
        <v>10</v>
      </c>
      <c r="K59" s="174">
        <v>11</v>
      </c>
      <c r="L59" s="174">
        <v>12</v>
      </c>
      <c r="M59" s="174">
        <v>13</v>
      </c>
      <c r="N59" s="174">
        <v>14</v>
      </c>
      <c r="O59" s="174">
        <v>15</v>
      </c>
      <c r="P59" s="174">
        <v>16</v>
      </c>
      <c r="Q59" s="174">
        <v>17</v>
      </c>
    </row>
    <row r="60" spans="1:17" ht="11.25">
      <c r="A60" s="405" t="s">
        <v>315</v>
      </c>
      <c r="B60" s="181" t="s">
        <v>302</v>
      </c>
      <c r="C60" s="406" t="s">
        <v>303</v>
      </c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</row>
    <row r="61" spans="1:17" ht="11.25">
      <c r="A61" s="405"/>
      <c r="B61" s="181" t="s">
        <v>304</v>
      </c>
      <c r="C61" s="367" t="s">
        <v>305</v>
      </c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  <row r="62" spans="1:17" ht="11.25">
      <c r="A62" s="405"/>
      <c r="B62" s="181" t="s">
        <v>306</v>
      </c>
      <c r="C62" s="367" t="s">
        <v>307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  <row r="63" spans="1:17" ht="11.25">
      <c r="A63" s="405"/>
      <c r="B63" s="181" t="s">
        <v>308</v>
      </c>
      <c r="C63" s="366" t="s">
        <v>506</v>
      </c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</row>
    <row r="64" spans="1:17" ht="11.25">
      <c r="A64" s="405"/>
      <c r="B64" s="197" t="s">
        <v>309</v>
      </c>
      <c r="C64" s="209"/>
      <c r="D64" s="204" t="s">
        <v>310</v>
      </c>
      <c r="E64" s="200">
        <v>3088092</v>
      </c>
      <c r="F64" s="200">
        <v>608620</v>
      </c>
      <c r="G64" s="200">
        <f>SUM(G65:G68)</f>
        <v>2479472</v>
      </c>
      <c r="H64" s="201">
        <f>I64+M64</f>
        <v>24000</v>
      </c>
      <c r="I64" s="201">
        <v>24000</v>
      </c>
      <c r="J64" s="201"/>
      <c r="K64" s="201"/>
      <c r="L64" s="201">
        <v>24000</v>
      </c>
      <c r="M64" s="201">
        <f>SUM(N64:Q64)</f>
        <v>0</v>
      </c>
      <c r="N64" s="201"/>
      <c r="O64" s="201"/>
      <c r="P64" s="201"/>
      <c r="Q64" s="201"/>
    </row>
    <row r="65" spans="1:17" ht="11.25">
      <c r="A65" s="405"/>
      <c r="B65" s="197" t="s">
        <v>311</v>
      </c>
      <c r="C65" s="362"/>
      <c r="D65" s="362"/>
      <c r="E65" s="200">
        <f>SUM(F65:G65)</f>
        <v>24000</v>
      </c>
      <c r="F65" s="203">
        <f>SUM(I64)</f>
        <v>24000</v>
      </c>
      <c r="G65" s="203">
        <f>SUM(M64)</f>
        <v>0</v>
      </c>
      <c r="H65" s="362"/>
      <c r="I65" s="362"/>
      <c r="J65" s="362"/>
      <c r="K65" s="362"/>
      <c r="L65" s="362"/>
      <c r="M65" s="362"/>
      <c r="N65" s="362"/>
      <c r="O65" s="362"/>
      <c r="P65" s="362"/>
      <c r="Q65" s="362"/>
    </row>
    <row r="66" spans="1:17" ht="11.25">
      <c r="A66" s="405"/>
      <c r="B66" s="197" t="s">
        <v>312</v>
      </c>
      <c r="C66" s="362"/>
      <c r="D66" s="362"/>
      <c r="E66" s="200">
        <f>SUM(F66:G66)</f>
        <v>3017876</v>
      </c>
      <c r="F66" s="203">
        <v>538404</v>
      </c>
      <c r="G66" s="203">
        <v>2479472</v>
      </c>
      <c r="H66" s="362"/>
      <c r="I66" s="362"/>
      <c r="J66" s="362"/>
      <c r="K66" s="362"/>
      <c r="L66" s="362"/>
      <c r="M66" s="362"/>
      <c r="N66" s="362"/>
      <c r="O66" s="362"/>
      <c r="P66" s="362"/>
      <c r="Q66" s="362"/>
    </row>
    <row r="67" spans="1:17" ht="11.25">
      <c r="A67" s="405"/>
      <c r="B67" s="197" t="s">
        <v>313</v>
      </c>
      <c r="C67" s="362"/>
      <c r="D67" s="362"/>
      <c r="E67" s="200">
        <f>SUM(F67:G67)</f>
        <v>0</v>
      </c>
      <c r="F67" s="203"/>
      <c r="G67" s="203"/>
      <c r="H67" s="362"/>
      <c r="I67" s="362"/>
      <c r="J67" s="362"/>
      <c r="K67" s="362"/>
      <c r="L67" s="362"/>
      <c r="M67" s="362"/>
      <c r="N67" s="362"/>
      <c r="O67" s="362"/>
      <c r="P67" s="362"/>
      <c r="Q67" s="362"/>
    </row>
    <row r="68" spans="1:17" ht="11.25">
      <c r="A68" s="405"/>
      <c r="B68" s="197" t="s">
        <v>314</v>
      </c>
      <c r="C68" s="362"/>
      <c r="D68" s="362"/>
      <c r="E68" s="200">
        <f>SUM(F68:G68)</f>
        <v>0</v>
      </c>
      <c r="F68" s="203"/>
      <c r="G68" s="203"/>
      <c r="H68" s="362"/>
      <c r="I68" s="362"/>
      <c r="J68" s="362"/>
      <c r="K68" s="362"/>
      <c r="L68" s="362"/>
      <c r="M68" s="362"/>
      <c r="N68" s="362"/>
      <c r="O68" s="362"/>
      <c r="P68" s="362"/>
      <c r="Q68" s="362"/>
    </row>
    <row r="69" spans="1:17" ht="11.25">
      <c r="A69" s="405" t="s">
        <v>5</v>
      </c>
      <c r="B69" s="181" t="s">
        <v>316</v>
      </c>
      <c r="C69" s="406" t="s">
        <v>1352</v>
      </c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</row>
    <row r="70" spans="1:17" ht="11.25">
      <c r="A70" s="405"/>
      <c r="B70" s="181" t="s">
        <v>317</v>
      </c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</row>
    <row r="71" spans="1:17" ht="11.25">
      <c r="A71" s="405"/>
      <c r="B71" s="181" t="s">
        <v>318</v>
      </c>
      <c r="C71" s="367" t="s">
        <v>257</v>
      </c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</row>
    <row r="72" spans="1:17" ht="11.25">
      <c r="A72" s="405"/>
      <c r="B72" s="181" t="s">
        <v>319</v>
      </c>
      <c r="C72" s="366" t="s">
        <v>594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</row>
    <row r="73" spans="1:17" ht="11.25">
      <c r="A73" s="405"/>
      <c r="B73" s="197" t="s">
        <v>320</v>
      </c>
      <c r="C73" s="209"/>
      <c r="D73" s="204" t="s">
        <v>917</v>
      </c>
      <c r="E73" s="200">
        <v>833625</v>
      </c>
      <c r="F73" s="200">
        <v>333625</v>
      </c>
      <c r="G73" s="200">
        <f>SUM(G74:G77)</f>
        <v>500000</v>
      </c>
      <c r="H73" s="201">
        <f>I73+M73</f>
        <v>803550</v>
      </c>
      <c r="I73" s="201">
        <f>SUM(J73:L73)</f>
        <v>303550</v>
      </c>
      <c r="J73" s="201"/>
      <c r="K73" s="201"/>
      <c r="L73" s="201">
        <v>303550</v>
      </c>
      <c r="M73" s="201">
        <f>SUM(N73:Q73)</f>
        <v>500000</v>
      </c>
      <c r="N73" s="201"/>
      <c r="O73" s="201"/>
      <c r="P73" s="201"/>
      <c r="Q73" s="201">
        <v>500000</v>
      </c>
    </row>
    <row r="74" spans="1:17" ht="11.25">
      <c r="A74" s="405"/>
      <c r="B74" s="197" t="s">
        <v>321</v>
      </c>
      <c r="C74" s="362"/>
      <c r="D74" s="362"/>
      <c r="E74" s="200">
        <f>SUM(F74:G74)</f>
        <v>803550</v>
      </c>
      <c r="F74" s="203">
        <f>SUM(I73)</f>
        <v>303550</v>
      </c>
      <c r="G74" s="203">
        <f>SUM(M73)</f>
        <v>500000</v>
      </c>
      <c r="H74" s="362"/>
      <c r="I74" s="362"/>
      <c r="J74" s="362"/>
      <c r="K74" s="362"/>
      <c r="L74" s="362"/>
      <c r="M74" s="362"/>
      <c r="N74" s="362"/>
      <c r="O74" s="362"/>
      <c r="P74" s="362"/>
      <c r="Q74" s="362"/>
    </row>
    <row r="75" spans="1:17" ht="11.25">
      <c r="A75" s="405"/>
      <c r="B75" s="197" t="s">
        <v>322</v>
      </c>
      <c r="C75" s="362"/>
      <c r="D75" s="362"/>
      <c r="E75" s="200">
        <f>SUM(F75:G75)</f>
        <v>0</v>
      </c>
      <c r="F75" s="203"/>
      <c r="G75" s="203"/>
      <c r="H75" s="362"/>
      <c r="I75" s="362"/>
      <c r="J75" s="362"/>
      <c r="K75" s="362"/>
      <c r="L75" s="362"/>
      <c r="M75" s="362"/>
      <c r="N75" s="362"/>
      <c r="O75" s="362"/>
      <c r="P75" s="362"/>
      <c r="Q75" s="362"/>
    </row>
    <row r="76" spans="1:17" ht="11.25">
      <c r="A76" s="405"/>
      <c r="B76" s="197" t="s">
        <v>323</v>
      </c>
      <c r="C76" s="362"/>
      <c r="D76" s="362"/>
      <c r="E76" s="200">
        <f>SUM(F76:G76)</f>
        <v>0</v>
      </c>
      <c r="F76" s="203"/>
      <c r="G76" s="203"/>
      <c r="H76" s="362"/>
      <c r="I76" s="362"/>
      <c r="J76" s="362"/>
      <c r="K76" s="362"/>
      <c r="L76" s="362"/>
      <c r="M76" s="362"/>
      <c r="N76" s="362"/>
      <c r="O76" s="362"/>
      <c r="P76" s="362"/>
      <c r="Q76" s="362"/>
    </row>
    <row r="77" spans="1:17" ht="11.25">
      <c r="A77" s="405"/>
      <c r="B77" s="197" t="s">
        <v>324</v>
      </c>
      <c r="C77" s="362"/>
      <c r="D77" s="362"/>
      <c r="E77" s="200">
        <f>SUM(F77:G77)</f>
        <v>0</v>
      </c>
      <c r="F77" s="203"/>
      <c r="G77" s="203"/>
      <c r="H77" s="362"/>
      <c r="I77" s="362"/>
      <c r="J77" s="362"/>
      <c r="K77" s="362"/>
      <c r="L77" s="362"/>
      <c r="M77" s="362"/>
      <c r="N77" s="362"/>
      <c r="O77" s="362"/>
      <c r="P77" s="362"/>
      <c r="Q77" s="362"/>
    </row>
    <row r="78" spans="1:17" ht="11.25">
      <c r="A78" s="363" t="s">
        <v>6</v>
      </c>
      <c r="B78" s="181" t="s">
        <v>252</v>
      </c>
      <c r="C78" s="406" t="s">
        <v>1351</v>
      </c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</row>
    <row r="79" spans="1:17" ht="11.25">
      <c r="A79" s="364"/>
      <c r="B79" s="181" t="s">
        <v>254</v>
      </c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</row>
    <row r="80" spans="1:17" ht="11.25">
      <c r="A80" s="364"/>
      <c r="B80" s="181" t="s">
        <v>256</v>
      </c>
      <c r="C80" s="367" t="s">
        <v>1353</v>
      </c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</row>
    <row r="81" spans="1:17" ht="11.25">
      <c r="A81" s="364"/>
      <c r="B81" s="181" t="s">
        <v>258</v>
      </c>
      <c r="C81" s="366" t="s">
        <v>1348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</row>
    <row r="82" spans="1:17" ht="11.25">
      <c r="A82" s="364"/>
      <c r="B82" s="197" t="s">
        <v>260</v>
      </c>
      <c r="C82" s="209"/>
      <c r="D82" s="204" t="s">
        <v>65</v>
      </c>
      <c r="E82" s="200">
        <f>E83+E84</f>
        <v>419800</v>
      </c>
      <c r="F82" s="200">
        <f>F83+F84</f>
        <v>79800</v>
      </c>
      <c r="G82" s="200">
        <f>SUM(G83:G86)</f>
        <v>340000</v>
      </c>
      <c r="H82" s="201">
        <f>I82+M82</f>
        <v>5000</v>
      </c>
      <c r="I82" s="201">
        <f>SUM(J82:L82)</f>
        <v>5000</v>
      </c>
      <c r="J82" s="201"/>
      <c r="K82" s="201"/>
      <c r="L82" s="201">
        <v>5000</v>
      </c>
      <c r="M82" s="201">
        <f>SUM(N82:Q82)</f>
        <v>0</v>
      </c>
      <c r="N82" s="201"/>
      <c r="O82" s="201"/>
      <c r="P82" s="201"/>
      <c r="Q82" s="201"/>
    </row>
    <row r="83" spans="1:17" ht="11.25">
      <c r="A83" s="364"/>
      <c r="B83" s="197" t="s">
        <v>261</v>
      </c>
      <c r="C83" s="362"/>
      <c r="D83" s="362"/>
      <c r="E83" s="200">
        <f>SUM(F83:G83)</f>
        <v>5000</v>
      </c>
      <c r="F83" s="203">
        <f>SUM(I82)</f>
        <v>5000</v>
      </c>
      <c r="G83" s="203">
        <f>SUM(M82)</f>
        <v>0</v>
      </c>
      <c r="H83" s="362"/>
      <c r="I83" s="362"/>
      <c r="J83" s="362"/>
      <c r="K83" s="362"/>
      <c r="L83" s="362"/>
      <c r="M83" s="362"/>
      <c r="N83" s="362"/>
      <c r="O83" s="362"/>
      <c r="P83" s="362"/>
      <c r="Q83" s="362"/>
    </row>
    <row r="84" spans="1:17" ht="11.25">
      <c r="A84" s="364"/>
      <c r="B84" s="197" t="s">
        <v>44</v>
      </c>
      <c r="C84" s="362"/>
      <c r="D84" s="362"/>
      <c r="E84" s="200">
        <f>SUM(F84:G84)</f>
        <v>414800</v>
      </c>
      <c r="F84" s="203">
        <v>74800</v>
      </c>
      <c r="G84" s="203">
        <v>340000</v>
      </c>
      <c r="H84" s="362"/>
      <c r="I84" s="362"/>
      <c r="J84" s="362"/>
      <c r="K84" s="362"/>
      <c r="L84" s="362"/>
      <c r="M84" s="362"/>
      <c r="N84" s="362"/>
      <c r="O84" s="362"/>
      <c r="P84" s="362"/>
      <c r="Q84" s="362"/>
    </row>
    <row r="85" spans="1:17" ht="11.25">
      <c r="A85" s="365"/>
      <c r="B85" s="197" t="s">
        <v>45</v>
      </c>
      <c r="C85" s="362"/>
      <c r="D85" s="362"/>
      <c r="E85" s="200">
        <f>SUM(F85:G85)</f>
        <v>0</v>
      </c>
      <c r="F85" s="203"/>
      <c r="G85" s="203"/>
      <c r="H85" s="362"/>
      <c r="I85" s="362"/>
      <c r="J85" s="362"/>
      <c r="K85" s="362"/>
      <c r="L85" s="362"/>
      <c r="M85" s="362"/>
      <c r="N85" s="362"/>
      <c r="O85" s="362"/>
      <c r="P85" s="362"/>
      <c r="Q85" s="362"/>
    </row>
    <row r="86" spans="1:17" ht="11.25">
      <c r="A86" s="355"/>
      <c r="B86" s="197" t="s">
        <v>264</v>
      </c>
      <c r="C86" s="362"/>
      <c r="D86" s="362"/>
      <c r="E86" s="200">
        <f>SUM(F86:G86)</f>
        <v>0</v>
      </c>
      <c r="F86" s="203"/>
      <c r="G86" s="203"/>
      <c r="H86" s="362"/>
      <c r="I86" s="362"/>
      <c r="J86" s="362"/>
      <c r="K86" s="362"/>
      <c r="L86" s="362"/>
      <c r="M86" s="362"/>
      <c r="N86" s="362"/>
      <c r="O86" s="362"/>
      <c r="P86" s="362"/>
      <c r="Q86" s="362"/>
    </row>
    <row r="87" spans="1:17" ht="11.25">
      <c r="A87" s="176">
        <v>2</v>
      </c>
      <c r="B87" s="210" t="s">
        <v>325</v>
      </c>
      <c r="C87" s="407" t="s">
        <v>326</v>
      </c>
      <c r="D87" s="407"/>
      <c r="E87" s="178">
        <f>SUM(E92,E101)</f>
        <v>840454</v>
      </c>
      <c r="F87" s="178">
        <f aca="true" t="shared" si="1" ref="F87:Q87">SUM(F92,F101)</f>
        <v>57950</v>
      </c>
      <c r="G87" s="178">
        <f t="shared" si="1"/>
        <v>782504</v>
      </c>
      <c r="H87" s="179">
        <f>SUM(H92,H101)</f>
        <v>497718</v>
      </c>
      <c r="I87" s="179">
        <f t="shared" si="1"/>
        <v>35034</v>
      </c>
      <c r="J87" s="179">
        <f t="shared" si="1"/>
        <v>0</v>
      </c>
      <c r="K87" s="179">
        <f t="shared" si="1"/>
        <v>0</v>
      </c>
      <c r="L87" s="179">
        <f t="shared" si="1"/>
        <v>35034</v>
      </c>
      <c r="M87" s="179">
        <f t="shared" si="1"/>
        <v>462684</v>
      </c>
      <c r="N87" s="179">
        <f t="shared" si="1"/>
        <v>0</v>
      </c>
      <c r="O87" s="179">
        <f t="shared" si="1"/>
        <v>0</v>
      </c>
      <c r="P87" s="179">
        <f t="shared" si="1"/>
        <v>0</v>
      </c>
      <c r="Q87" s="179">
        <f t="shared" si="1"/>
        <v>462684</v>
      </c>
    </row>
    <row r="88" spans="1:17" ht="11.25">
      <c r="A88" s="405" t="s">
        <v>327</v>
      </c>
      <c r="B88" s="181" t="s">
        <v>328</v>
      </c>
      <c r="C88" s="406" t="s">
        <v>329</v>
      </c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</row>
    <row r="89" spans="1:17" ht="11.25">
      <c r="A89" s="405"/>
      <c r="B89" s="181" t="s">
        <v>330</v>
      </c>
      <c r="C89" s="367" t="s">
        <v>331</v>
      </c>
      <c r="D89" s="367"/>
      <c r="E89" s="367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</row>
    <row r="90" spans="1:17" ht="11.25">
      <c r="A90" s="405"/>
      <c r="B90" s="181" t="s">
        <v>332</v>
      </c>
      <c r="C90" s="367" t="s">
        <v>333</v>
      </c>
      <c r="D90" s="367"/>
      <c r="E90" s="367"/>
      <c r="F90" s="367"/>
      <c r="G90" s="367"/>
      <c r="H90" s="367"/>
      <c r="I90" s="367"/>
      <c r="J90" s="367"/>
      <c r="K90" s="367"/>
      <c r="L90" s="367"/>
      <c r="M90" s="367"/>
      <c r="N90" s="367"/>
      <c r="O90" s="367"/>
      <c r="P90" s="367"/>
      <c r="Q90" s="367"/>
    </row>
    <row r="91" spans="1:17" ht="11.25">
      <c r="A91" s="405"/>
      <c r="B91" s="181" t="s">
        <v>334</v>
      </c>
      <c r="C91" s="366" t="s">
        <v>335</v>
      </c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</row>
    <row r="92" spans="1:17" ht="11.25">
      <c r="A92" s="405"/>
      <c r="B92" s="197" t="s">
        <v>337</v>
      </c>
      <c r="C92" s="199"/>
      <c r="D92" s="211" t="s">
        <v>338</v>
      </c>
      <c r="E92" s="200">
        <v>338801</v>
      </c>
      <c r="F92" s="200">
        <v>57950</v>
      </c>
      <c r="G92" s="200">
        <v>280851</v>
      </c>
      <c r="H92" s="200">
        <f>SUM(I92,M92)</f>
        <v>233562</v>
      </c>
      <c r="I92" s="200">
        <f>SUM(J92:L92)</f>
        <v>35034</v>
      </c>
      <c r="J92" s="200"/>
      <c r="K92" s="200"/>
      <c r="L92" s="200">
        <v>35034</v>
      </c>
      <c r="M92" s="200">
        <f>SUM(N92:Q92)</f>
        <v>198528</v>
      </c>
      <c r="N92" s="200"/>
      <c r="O92" s="200"/>
      <c r="P92" s="200"/>
      <c r="Q92" s="200">
        <v>198528</v>
      </c>
    </row>
    <row r="93" spans="1:17" ht="11.25">
      <c r="A93" s="405"/>
      <c r="B93" s="197" t="s">
        <v>339</v>
      </c>
      <c r="C93" s="362"/>
      <c r="D93" s="362"/>
      <c r="E93" s="200">
        <f>SUM(F93:G93)</f>
        <v>233562</v>
      </c>
      <c r="F93" s="203">
        <f>SUM(I92)</f>
        <v>35034</v>
      </c>
      <c r="G93" s="203">
        <f>SUM(M92)</f>
        <v>198528</v>
      </c>
      <c r="H93" s="408"/>
      <c r="I93" s="408"/>
      <c r="J93" s="408"/>
      <c r="K93" s="408"/>
      <c r="L93" s="408"/>
      <c r="M93" s="408"/>
      <c r="N93" s="408"/>
      <c r="O93" s="408"/>
      <c r="P93" s="408"/>
      <c r="Q93" s="408"/>
    </row>
    <row r="94" spans="1:17" ht="11.25">
      <c r="A94" s="405"/>
      <c r="B94" s="197" t="s">
        <v>340</v>
      </c>
      <c r="C94" s="362"/>
      <c r="D94" s="362"/>
      <c r="E94" s="212"/>
      <c r="F94" s="212"/>
      <c r="G94" s="212"/>
      <c r="H94" s="408"/>
      <c r="I94" s="408"/>
      <c r="J94" s="408"/>
      <c r="K94" s="408"/>
      <c r="L94" s="408"/>
      <c r="M94" s="408"/>
      <c r="N94" s="408"/>
      <c r="O94" s="408"/>
      <c r="P94" s="408"/>
      <c r="Q94" s="408"/>
    </row>
    <row r="95" spans="1:17" ht="11.25">
      <c r="A95" s="405"/>
      <c r="B95" s="197" t="s">
        <v>341</v>
      </c>
      <c r="C95" s="362"/>
      <c r="D95" s="362"/>
      <c r="E95" s="212"/>
      <c r="F95" s="212"/>
      <c r="G95" s="212"/>
      <c r="H95" s="408"/>
      <c r="I95" s="408"/>
      <c r="J95" s="408"/>
      <c r="K95" s="408"/>
      <c r="L95" s="408"/>
      <c r="M95" s="408"/>
      <c r="N95" s="408"/>
      <c r="O95" s="408"/>
      <c r="P95" s="408"/>
      <c r="Q95" s="408"/>
    </row>
    <row r="96" spans="1:17" ht="11.25">
      <c r="A96" s="405"/>
      <c r="B96" s="197" t="s">
        <v>342</v>
      </c>
      <c r="C96" s="362"/>
      <c r="D96" s="362"/>
      <c r="E96" s="212"/>
      <c r="F96" s="212"/>
      <c r="G96" s="212"/>
      <c r="H96" s="408"/>
      <c r="I96" s="408"/>
      <c r="J96" s="408"/>
      <c r="K96" s="408"/>
      <c r="L96" s="408"/>
      <c r="M96" s="408"/>
      <c r="N96" s="408"/>
      <c r="O96" s="408"/>
      <c r="P96" s="408"/>
      <c r="Q96" s="408"/>
    </row>
    <row r="97" spans="1:17" ht="11.25">
      <c r="A97" s="405" t="s">
        <v>343</v>
      </c>
      <c r="B97" s="181" t="s">
        <v>344</v>
      </c>
      <c r="C97" s="406" t="s">
        <v>345</v>
      </c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</row>
    <row r="98" spans="1:17" ht="11.25">
      <c r="A98" s="405"/>
      <c r="B98" s="181" t="s">
        <v>346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</row>
    <row r="99" spans="1:17" ht="11.25">
      <c r="A99" s="405"/>
      <c r="B99" s="181" t="s">
        <v>347</v>
      </c>
      <c r="C99" s="367"/>
      <c r="D99" s="367"/>
      <c r="E99" s="367"/>
      <c r="F99" s="367"/>
      <c r="G99" s="367"/>
      <c r="H99" s="367"/>
      <c r="I99" s="367"/>
      <c r="J99" s="367"/>
      <c r="K99" s="367"/>
      <c r="L99" s="367"/>
      <c r="M99" s="367"/>
      <c r="N99" s="367"/>
      <c r="O99" s="367"/>
      <c r="P99" s="367"/>
      <c r="Q99" s="367"/>
    </row>
    <row r="100" spans="1:17" ht="11.25">
      <c r="A100" s="405"/>
      <c r="B100" s="181" t="s">
        <v>348</v>
      </c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</row>
    <row r="101" spans="1:17" ht="11.25">
      <c r="A101" s="405"/>
      <c r="B101" s="197" t="s">
        <v>349</v>
      </c>
      <c r="C101" s="213"/>
      <c r="D101" s="214">
        <v>85295</v>
      </c>
      <c r="E101" s="200">
        <f>SUM(F101:G101)</f>
        <v>501653</v>
      </c>
      <c r="F101" s="200">
        <f>SUM(F102:F105)</f>
        <v>0</v>
      </c>
      <c r="G101" s="200">
        <v>501653</v>
      </c>
      <c r="H101" s="200">
        <f>SUM(I101,M101)</f>
        <v>264156</v>
      </c>
      <c r="I101" s="200">
        <f>SUM(J101:L101)</f>
        <v>0</v>
      </c>
      <c r="J101" s="212"/>
      <c r="K101" s="212"/>
      <c r="L101" s="201"/>
      <c r="M101" s="200">
        <f>SUM(N101:Q101)</f>
        <v>264156</v>
      </c>
      <c r="N101" s="212"/>
      <c r="O101" s="212"/>
      <c r="P101" s="212"/>
      <c r="Q101" s="201">
        <v>264156</v>
      </c>
    </row>
    <row r="102" spans="1:17" ht="11.25">
      <c r="A102" s="405"/>
      <c r="B102" s="197" t="s">
        <v>350</v>
      </c>
      <c r="C102" s="362"/>
      <c r="D102" s="362"/>
      <c r="E102" s="200">
        <f>SUM(F102:G102)</f>
        <v>264156</v>
      </c>
      <c r="F102" s="203">
        <f>SUM(I101)</f>
        <v>0</v>
      </c>
      <c r="G102" s="203">
        <f>SUM(M101)</f>
        <v>264156</v>
      </c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</row>
    <row r="103" spans="1:17" ht="11.25">
      <c r="A103" s="405"/>
      <c r="B103" s="197" t="s">
        <v>351</v>
      </c>
      <c r="C103" s="362"/>
      <c r="D103" s="362"/>
      <c r="E103" s="212"/>
      <c r="F103" s="212"/>
      <c r="G103" s="212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</row>
    <row r="104" spans="1:17" ht="11.25">
      <c r="A104" s="405"/>
      <c r="B104" s="197" t="s">
        <v>352</v>
      </c>
      <c r="C104" s="362"/>
      <c r="D104" s="362"/>
      <c r="E104" s="212"/>
      <c r="F104" s="212"/>
      <c r="G104" s="212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</row>
    <row r="105" spans="1:17" ht="11.25">
      <c r="A105" s="405"/>
      <c r="B105" s="197" t="s">
        <v>353</v>
      </c>
      <c r="C105" s="362"/>
      <c r="D105" s="362"/>
      <c r="E105" s="212"/>
      <c r="F105" s="212"/>
      <c r="G105" s="212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</row>
    <row r="106" spans="1:17" ht="11.25">
      <c r="A106" s="407" t="s">
        <v>354</v>
      </c>
      <c r="B106" s="407"/>
      <c r="C106" s="407" t="s">
        <v>355</v>
      </c>
      <c r="D106" s="407"/>
      <c r="E106" s="215">
        <f>SUM(E10,E87)</f>
        <v>13087688</v>
      </c>
      <c r="F106" s="215">
        <f aca="true" t="shared" si="2" ref="F106:P106">SUM(F10,F87)</f>
        <v>3665969</v>
      </c>
      <c r="G106" s="215">
        <f>SUM(G10,G87)</f>
        <v>9421719</v>
      </c>
      <c r="H106" s="216">
        <f>SUM(H10,H87)</f>
        <v>3340687</v>
      </c>
      <c r="I106" s="217">
        <f t="shared" si="2"/>
        <v>917260</v>
      </c>
      <c r="J106" s="217">
        <f t="shared" si="2"/>
        <v>152130</v>
      </c>
      <c r="K106" s="217">
        <f t="shared" si="2"/>
        <v>0</v>
      </c>
      <c r="L106" s="217">
        <f t="shared" si="2"/>
        <v>765130</v>
      </c>
      <c r="M106" s="217">
        <f t="shared" si="2"/>
        <v>2423427</v>
      </c>
      <c r="N106" s="217">
        <f t="shared" si="2"/>
        <v>0</v>
      </c>
      <c r="O106" s="217">
        <f t="shared" si="2"/>
        <v>0</v>
      </c>
      <c r="P106" s="217">
        <f t="shared" si="2"/>
        <v>0</v>
      </c>
      <c r="Q106" s="217">
        <f>SUM(Q10,Q87)</f>
        <v>2423427</v>
      </c>
    </row>
    <row r="108" spans="1:17" ht="11.25">
      <c r="A108" s="218" t="s">
        <v>356</v>
      </c>
      <c r="B108" s="219" t="s">
        <v>357</v>
      </c>
      <c r="O108" s="409" t="s">
        <v>358</v>
      </c>
      <c r="P108" s="409"/>
      <c r="Q108" s="409"/>
    </row>
    <row r="109" spans="1:16" ht="11.25">
      <c r="A109" s="218" t="s">
        <v>359</v>
      </c>
      <c r="B109" s="219" t="s">
        <v>360</v>
      </c>
      <c r="O109" s="220"/>
      <c r="P109" s="220"/>
    </row>
    <row r="110" spans="1:17" ht="11.25">
      <c r="A110" s="218" t="s">
        <v>361</v>
      </c>
      <c r="B110" s="219" t="s">
        <v>362</v>
      </c>
      <c r="O110" s="409" t="s">
        <v>363</v>
      </c>
      <c r="P110" s="409"/>
      <c r="Q110" s="409"/>
    </row>
  </sheetData>
  <mergeCells count="179">
    <mergeCell ref="O52:O55"/>
    <mergeCell ref="P52:P55"/>
    <mergeCell ref="Q52:Q55"/>
    <mergeCell ref="K52:K55"/>
    <mergeCell ref="L52:L55"/>
    <mergeCell ref="M52:M55"/>
    <mergeCell ref="N52:N55"/>
    <mergeCell ref="A47:A55"/>
    <mergeCell ref="C47:Q47"/>
    <mergeCell ref="C48:Q48"/>
    <mergeCell ref="C49:Q49"/>
    <mergeCell ref="C50:Q50"/>
    <mergeCell ref="C52:C55"/>
    <mergeCell ref="D52:D55"/>
    <mergeCell ref="H52:H55"/>
    <mergeCell ref="I52:I55"/>
    <mergeCell ref="J52:J55"/>
    <mergeCell ref="O108:Q108"/>
    <mergeCell ref="O110:Q110"/>
    <mergeCell ref="P102:P105"/>
    <mergeCell ref="Q102:Q105"/>
    <mergeCell ref="A106:B106"/>
    <mergeCell ref="C106:D106"/>
    <mergeCell ref="L102:L105"/>
    <mergeCell ref="M102:M105"/>
    <mergeCell ref="H102:H105"/>
    <mergeCell ref="I102:I105"/>
    <mergeCell ref="J102:J105"/>
    <mergeCell ref="K102:K105"/>
    <mergeCell ref="Q93:Q96"/>
    <mergeCell ref="A97:A105"/>
    <mergeCell ref="C97:Q97"/>
    <mergeCell ref="C98:Q98"/>
    <mergeCell ref="C99:Q99"/>
    <mergeCell ref="C100:Q100"/>
    <mergeCell ref="C102:C105"/>
    <mergeCell ref="D102:D105"/>
    <mergeCell ref="N102:N105"/>
    <mergeCell ref="O102:O105"/>
    <mergeCell ref="M93:M96"/>
    <mergeCell ref="N93:N96"/>
    <mergeCell ref="O93:O96"/>
    <mergeCell ref="P93:P96"/>
    <mergeCell ref="I93:I96"/>
    <mergeCell ref="J93:J96"/>
    <mergeCell ref="K93:K96"/>
    <mergeCell ref="L93:L96"/>
    <mergeCell ref="I74:I77"/>
    <mergeCell ref="J74:J77"/>
    <mergeCell ref="A88:A96"/>
    <mergeCell ref="C88:Q88"/>
    <mergeCell ref="C89:Q89"/>
    <mergeCell ref="C90:Q90"/>
    <mergeCell ref="C91:Q91"/>
    <mergeCell ref="C93:C96"/>
    <mergeCell ref="D93:D96"/>
    <mergeCell ref="H93:H96"/>
    <mergeCell ref="P65:P68"/>
    <mergeCell ref="Q65:Q68"/>
    <mergeCell ref="Q74:Q77"/>
    <mergeCell ref="C87:D87"/>
    <mergeCell ref="K74:K77"/>
    <mergeCell ref="L74:L77"/>
    <mergeCell ref="M74:M77"/>
    <mergeCell ref="N74:N77"/>
    <mergeCell ref="C78:Q78"/>
    <mergeCell ref="C79:Q79"/>
    <mergeCell ref="A69:A77"/>
    <mergeCell ref="C69:Q69"/>
    <mergeCell ref="C70:Q70"/>
    <mergeCell ref="C71:Q71"/>
    <mergeCell ref="C72:Q72"/>
    <mergeCell ref="C74:C77"/>
    <mergeCell ref="D74:D77"/>
    <mergeCell ref="H74:H77"/>
    <mergeCell ref="O74:O77"/>
    <mergeCell ref="P74:P77"/>
    <mergeCell ref="L65:L68"/>
    <mergeCell ref="M65:M68"/>
    <mergeCell ref="N65:N68"/>
    <mergeCell ref="O65:O68"/>
    <mergeCell ref="H65:H68"/>
    <mergeCell ref="I65:I68"/>
    <mergeCell ref="J65:J68"/>
    <mergeCell ref="K65:K68"/>
    <mergeCell ref="O43:O46"/>
    <mergeCell ref="P43:P46"/>
    <mergeCell ref="Q43:Q46"/>
    <mergeCell ref="A60:A68"/>
    <mergeCell ref="C60:Q60"/>
    <mergeCell ref="C61:Q61"/>
    <mergeCell ref="C62:Q62"/>
    <mergeCell ref="C63:Q63"/>
    <mergeCell ref="C65:C68"/>
    <mergeCell ref="D65:D68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N34:N37"/>
    <mergeCell ref="O34:O37"/>
    <mergeCell ref="P34:P37"/>
    <mergeCell ref="Q34:Q37"/>
    <mergeCell ref="J34:J37"/>
    <mergeCell ref="K34:K37"/>
    <mergeCell ref="L34:L37"/>
    <mergeCell ref="M34:M37"/>
    <mergeCell ref="Q25:Q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M25:M28"/>
    <mergeCell ref="N25:N28"/>
    <mergeCell ref="O25:O28"/>
    <mergeCell ref="P25:P28"/>
    <mergeCell ref="I25:I28"/>
    <mergeCell ref="J25:J28"/>
    <mergeCell ref="K25:K28"/>
    <mergeCell ref="L25:L28"/>
    <mergeCell ref="C10:D10"/>
    <mergeCell ref="A11:A19"/>
    <mergeCell ref="A20:A28"/>
    <mergeCell ref="C20:Q20"/>
    <mergeCell ref="C21:Q21"/>
    <mergeCell ref="C22:Q22"/>
    <mergeCell ref="C23:Q23"/>
    <mergeCell ref="C25:C28"/>
    <mergeCell ref="D25:D28"/>
    <mergeCell ref="H25:H2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80:Q80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M83:M86"/>
    <mergeCell ref="N83:N86"/>
    <mergeCell ref="O83:O86"/>
    <mergeCell ref="P83:P86"/>
    <mergeCell ref="Q83:Q86"/>
    <mergeCell ref="A78:A85"/>
    <mergeCell ref="C81:Q81"/>
    <mergeCell ref="C83:C86"/>
    <mergeCell ref="D83:D86"/>
    <mergeCell ref="H83:H86"/>
    <mergeCell ref="I83:I86"/>
    <mergeCell ref="J83:J86"/>
    <mergeCell ref="K83:K86"/>
    <mergeCell ref="L83:L86"/>
  </mergeCells>
  <printOptions horizontalCentered="1"/>
  <pageMargins left="0.15763888888888888" right="0.15763888888888888" top="0.7083333333333334" bottom="0.5118055555555556" header="0.27569444444444446" footer="0.31527777777777777"/>
  <pageSetup fitToHeight="0" horizontalDpi="300" verticalDpi="300" orientation="landscape" paperSize="9" scale="77" r:id="rId1"/>
  <headerFooter alignWithMargins="0">
    <oddHeader>&amp;R&amp;9Załącznik nr &amp;A
 do uchwały Rady Gminy Nr XXVII/248/09
z dnia  13 sierpnia 2009r.</oddHeader>
    <oddFooter>&amp;CStrona &amp;P z &amp;N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4">
      <selection activeCell="E36" sqref="E36"/>
    </sheetView>
  </sheetViews>
  <sheetFormatPr defaultColWidth="9.00390625" defaultRowHeight="12.75"/>
  <cols>
    <col min="1" max="1" width="4.75390625" style="152" customWidth="1"/>
    <col min="2" max="2" width="45.00390625" style="152" customWidth="1"/>
    <col min="3" max="3" width="14.00390625" style="152" customWidth="1"/>
    <col min="4" max="4" width="16.25390625" style="221" customWidth="1"/>
    <col min="5" max="5" width="15.25390625" style="221" customWidth="1"/>
    <col min="6" max="16384" width="9.125" style="68" customWidth="1"/>
  </cols>
  <sheetData>
    <row r="1" spans="1:5" ht="15" customHeight="1">
      <c r="A1" s="410" t="s">
        <v>364</v>
      </c>
      <c r="B1" s="410"/>
      <c r="C1" s="410"/>
      <c r="D1" s="410"/>
      <c r="E1" s="410"/>
    </row>
    <row r="2" spans="1:5" ht="15" customHeight="1">
      <c r="A2" s="410" t="s">
        <v>365</v>
      </c>
      <c r="B2" s="410"/>
      <c r="C2" s="410"/>
      <c r="D2" s="410"/>
      <c r="E2" s="410"/>
    </row>
    <row r="3" ht="5.25" customHeight="1"/>
    <row r="4" ht="12.75">
      <c r="E4" s="222" t="s">
        <v>366</v>
      </c>
    </row>
    <row r="5" spans="1:5" ht="12.75">
      <c r="A5" s="411" t="s">
        <v>367</v>
      </c>
      <c r="B5" s="411" t="s">
        <v>368</v>
      </c>
      <c r="C5" s="412" t="s">
        <v>369</v>
      </c>
      <c r="D5" s="413" t="s">
        <v>370</v>
      </c>
      <c r="E5" s="413"/>
    </row>
    <row r="6" spans="1:5" ht="15" customHeight="1">
      <c r="A6" s="411"/>
      <c r="B6" s="411"/>
      <c r="C6" s="412"/>
      <c r="D6" s="414" t="s">
        <v>371</v>
      </c>
      <c r="E6" s="413" t="s">
        <v>372</v>
      </c>
    </row>
    <row r="7" spans="1:8" ht="23.25" customHeight="1">
      <c r="A7" s="411"/>
      <c r="B7" s="411"/>
      <c r="C7" s="412"/>
      <c r="D7" s="414"/>
      <c r="E7" s="413"/>
      <c r="H7" s="223"/>
    </row>
    <row r="8" spans="1:5" ht="9" customHeight="1">
      <c r="A8" s="224">
        <v>1</v>
      </c>
      <c r="B8" s="224">
        <v>2</v>
      </c>
      <c r="C8" s="224">
        <v>3</v>
      </c>
      <c r="D8" s="225">
        <v>4</v>
      </c>
      <c r="E8" s="225">
        <v>5</v>
      </c>
    </row>
    <row r="9" spans="1:5" ht="11.25" customHeight="1">
      <c r="A9" s="226" t="s">
        <v>373</v>
      </c>
      <c r="B9" s="227" t="s">
        <v>374</v>
      </c>
      <c r="C9" s="226"/>
      <c r="D9" s="228"/>
      <c r="E9" s="228">
        <v>34727399</v>
      </c>
    </row>
    <row r="10" spans="1:5" ht="12.75" customHeight="1">
      <c r="A10" s="229" t="s">
        <v>375</v>
      </c>
      <c r="B10" s="230" t="s">
        <v>376</v>
      </c>
      <c r="C10" s="229"/>
      <c r="D10" s="231"/>
      <c r="E10" s="231">
        <v>42643101</v>
      </c>
    </row>
    <row r="11" spans="1:5" ht="11.25" customHeight="1">
      <c r="A11" s="229"/>
      <c r="B11" s="230" t="s">
        <v>377</v>
      </c>
      <c r="C11" s="229"/>
      <c r="D11" s="231"/>
      <c r="E11" s="231"/>
    </row>
    <row r="12" spans="1:5" ht="12.75" customHeight="1">
      <c r="A12" s="232"/>
      <c r="B12" s="233" t="s">
        <v>378</v>
      </c>
      <c r="C12" s="232"/>
      <c r="D12" s="234">
        <f>D9-D10</f>
        <v>0</v>
      </c>
      <c r="E12" s="234">
        <f>E9-E10</f>
        <v>-7915702</v>
      </c>
    </row>
    <row r="13" spans="1:5" ht="19.5" customHeight="1">
      <c r="A13" s="235" t="s">
        <v>379</v>
      </c>
      <c r="B13" s="236" t="s">
        <v>381</v>
      </c>
      <c r="C13" s="237"/>
      <c r="D13" s="238"/>
      <c r="E13" s="238">
        <f>E14-E27</f>
        <v>7915702</v>
      </c>
    </row>
    <row r="14" spans="1:5" ht="10.5" customHeight="1">
      <c r="A14" s="415" t="s">
        <v>382</v>
      </c>
      <c r="B14" s="415"/>
      <c r="C14" s="224"/>
      <c r="D14" s="239">
        <f>D15+D16+D17+D18+D19+D20+D21+D22+D23+D24+D25+D26</f>
        <v>0</v>
      </c>
      <c r="E14" s="239">
        <f>E15+E16+E17+E18+E19+E20+E21+E22+E23+E24+E25+E26</f>
        <v>11736208</v>
      </c>
    </row>
    <row r="15" spans="1:5" ht="19.5" customHeight="1">
      <c r="A15" s="240" t="s">
        <v>383</v>
      </c>
      <c r="B15" s="241" t="s">
        <v>384</v>
      </c>
      <c r="C15" s="240" t="s">
        <v>385</v>
      </c>
      <c r="D15" s="242"/>
      <c r="E15" s="242">
        <v>11094753</v>
      </c>
    </row>
    <row r="16" spans="1:5" ht="12" customHeight="1">
      <c r="A16" s="240">
        <v>2</v>
      </c>
      <c r="B16" s="241" t="s">
        <v>386</v>
      </c>
      <c r="C16" s="240"/>
      <c r="D16" s="242"/>
      <c r="E16" s="242"/>
    </row>
    <row r="17" spans="1:5" ht="30.75" customHeight="1">
      <c r="A17" s="240">
        <v>3</v>
      </c>
      <c r="B17" s="243" t="s">
        <v>387</v>
      </c>
      <c r="C17" s="240" t="s">
        <v>388</v>
      </c>
      <c r="D17" s="242"/>
      <c r="E17" s="242"/>
    </row>
    <row r="18" spans="1:5" ht="38.25" customHeight="1">
      <c r="A18" s="240">
        <v>4</v>
      </c>
      <c r="B18" s="243" t="s">
        <v>389</v>
      </c>
      <c r="C18" s="240" t="s">
        <v>390</v>
      </c>
      <c r="D18" s="242"/>
      <c r="E18" s="242"/>
    </row>
    <row r="19" spans="1:5" ht="12.75" customHeight="1">
      <c r="A19" s="229">
        <v>5</v>
      </c>
      <c r="B19" s="230" t="s">
        <v>391</v>
      </c>
      <c r="C19" s="229" t="s">
        <v>392</v>
      </c>
      <c r="D19" s="231"/>
      <c r="E19" s="231"/>
    </row>
    <row r="20" spans="1:5" ht="39.75" customHeight="1">
      <c r="A20" s="229">
        <v>6</v>
      </c>
      <c r="B20" s="244" t="s">
        <v>393</v>
      </c>
      <c r="C20" s="229" t="s">
        <v>394</v>
      </c>
      <c r="D20" s="231"/>
      <c r="E20" s="231">
        <v>152130</v>
      </c>
    </row>
    <row r="21" spans="1:5" ht="10.5" customHeight="1">
      <c r="A21" s="229">
        <v>7</v>
      </c>
      <c r="B21" s="230" t="s">
        <v>395</v>
      </c>
      <c r="C21" s="229" t="s">
        <v>396</v>
      </c>
      <c r="D21" s="231"/>
      <c r="E21" s="231"/>
    </row>
    <row r="22" spans="1:5" ht="10.5" customHeight="1">
      <c r="A22" s="229">
        <v>8</v>
      </c>
      <c r="B22" s="230" t="s">
        <v>397</v>
      </c>
      <c r="C22" s="229" t="s">
        <v>398</v>
      </c>
      <c r="D22" s="231"/>
      <c r="E22" s="231"/>
    </row>
    <row r="23" spans="1:5" ht="11.25" customHeight="1">
      <c r="A23" s="229">
        <v>9</v>
      </c>
      <c r="B23" s="230" t="s">
        <v>399</v>
      </c>
      <c r="C23" s="229" t="s">
        <v>400</v>
      </c>
      <c r="D23" s="231"/>
      <c r="E23" s="231"/>
    </row>
    <row r="24" spans="1:5" ht="11.25" customHeight="1">
      <c r="A24" s="229">
        <v>10</v>
      </c>
      <c r="B24" s="230" t="s">
        <v>401</v>
      </c>
      <c r="C24" s="229" t="s">
        <v>402</v>
      </c>
      <c r="D24" s="231"/>
      <c r="E24" s="231"/>
    </row>
    <row r="25" spans="1:5" ht="11.25" customHeight="1">
      <c r="A25" s="229">
        <v>11</v>
      </c>
      <c r="B25" s="230" t="s">
        <v>403</v>
      </c>
      <c r="C25" s="229" t="s">
        <v>405</v>
      </c>
      <c r="D25" s="231"/>
      <c r="E25" s="231"/>
    </row>
    <row r="26" spans="1:5" ht="13.5" customHeight="1">
      <c r="A26" s="226">
        <v>12</v>
      </c>
      <c r="B26" s="227" t="s">
        <v>406</v>
      </c>
      <c r="C26" s="226" t="s">
        <v>407</v>
      </c>
      <c r="D26" s="228"/>
      <c r="E26" s="228">
        <v>489325</v>
      </c>
    </row>
    <row r="27" spans="1:5" ht="13.5" customHeight="1">
      <c r="A27" s="415" t="s">
        <v>408</v>
      </c>
      <c r="B27" s="415"/>
      <c r="C27" s="224"/>
      <c r="D27" s="239">
        <f>D28+D32</f>
        <v>0</v>
      </c>
      <c r="E27" s="239">
        <f>E28+E32+E36</f>
        <v>3820506</v>
      </c>
    </row>
    <row r="28" spans="1:5" ht="13.5" customHeight="1">
      <c r="A28" s="245" t="s">
        <v>409</v>
      </c>
      <c r="B28" s="246" t="s">
        <v>410</v>
      </c>
      <c r="C28" s="245" t="s">
        <v>411</v>
      </c>
      <c r="D28" s="247"/>
      <c r="E28" s="247">
        <v>3334078</v>
      </c>
    </row>
    <row r="29" spans="1:5" ht="12" customHeight="1">
      <c r="A29" s="240"/>
      <c r="B29" s="248" t="s">
        <v>412</v>
      </c>
      <c r="C29" s="240"/>
      <c r="D29" s="242"/>
      <c r="E29" s="242">
        <v>3334078</v>
      </c>
    </row>
    <row r="30" spans="1:5" ht="51" customHeight="1">
      <c r="A30" s="240"/>
      <c r="B30" s="243" t="s">
        <v>413</v>
      </c>
      <c r="C30" s="240"/>
      <c r="D30" s="242"/>
      <c r="E30" s="242">
        <v>2616628</v>
      </c>
    </row>
    <row r="31" spans="1:5" ht="12.75" customHeight="1">
      <c r="A31" s="240"/>
      <c r="B31" s="241" t="s">
        <v>414</v>
      </c>
      <c r="C31" s="240"/>
      <c r="D31" s="242"/>
      <c r="E31" s="242"/>
    </row>
    <row r="32" spans="1:5" ht="15" customHeight="1">
      <c r="A32" s="229" t="s">
        <v>415</v>
      </c>
      <c r="B32" s="230" t="s">
        <v>416</v>
      </c>
      <c r="C32" s="229" t="s">
        <v>417</v>
      </c>
      <c r="D32" s="231"/>
      <c r="E32" s="231">
        <f>E33+E34</f>
        <v>456428</v>
      </c>
    </row>
    <row r="33" spans="1:5" ht="49.5" customHeight="1">
      <c r="A33" s="229"/>
      <c r="B33" s="244" t="s">
        <v>418</v>
      </c>
      <c r="C33" s="229"/>
      <c r="D33" s="231"/>
      <c r="E33" s="231"/>
    </row>
    <row r="34" spans="1:5" ht="15" customHeight="1">
      <c r="A34" s="229"/>
      <c r="B34" s="249" t="s">
        <v>419</v>
      </c>
      <c r="C34" s="229"/>
      <c r="D34" s="231"/>
      <c r="E34" s="231">
        <v>456428</v>
      </c>
    </row>
    <row r="35" spans="1:5" ht="48.75" customHeight="1">
      <c r="A35" s="229"/>
      <c r="B35" s="244" t="s">
        <v>420</v>
      </c>
      <c r="C35" s="229"/>
      <c r="D35" s="231"/>
      <c r="E35" s="231">
        <v>456428</v>
      </c>
    </row>
    <row r="36" spans="1:5" ht="10.5" customHeight="1">
      <c r="A36" s="229">
        <v>3</v>
      </c>
      <c r="B36" s="230" t="s">
        <v>421</v>
      </c>
      <c r="C36" s="229" t="s">
        <v>422</v>
      </c>
      <c r="D36" s="231"/>
      <c r="E36" s="231">
        <v>30000</v>
      </c>
    </row>
    <row r="37" spans="1:5" ht="11.25" customHeight="1">
      <c r="A37" s="229">
        <v>4</v>
      </c>
      <c r="B37" s="230" t="s">
        <v>423</v>
      </c>
      <c r="C37" s="229" t="s">
        <v>424</v>
      </c>
      <c r="D37" s="231"/>
      <c r="E37" s="231"/>
    </row>
    <row r="38" spans="1:5" ht="11.25" customHeight="1">
      <c r="A38" s="229">
        <v>5</v>
      </c>
      <c r="B38" s="230" t="s">
        <v>425</v>
      </c>
      <c r="C38" s="229" t="s">
        <v>426</v>
      </c>
      <c r="D38" s="231"/>
      <c r="E38" s="231"/>
    </row>
    <row r="39" spans="1:5" ht="13.5" customHeight="1">
      <c r="A39" s="229">
        <v>6</v>
      </c>
      <c r="B39" s="250" t="s">
        <v>427</v>
      </c>
      <c r="C39" s="251" t="s">
        <v>428</v>
      </c>
      <c r="D39" s="252"/>
      <c r="E39" s="252"/>
    </row>
    <row r="40" spans="1:5" ht="12" customHeight="1">
      <c r="A40" s="253">
        <v>7</v>
      </c>
      <c r="B40" s="254" t="s">
        <v>429</v>
      </c>
      <c r="C40" s="253" t="s">
        <v>430</v>
      </c>
      <c r="D40" s="255"/>
      <c r="E40" s="255"/>
    </row>
    <row r="41" spans="1:5" ht="19.5" customHeight="1">
      <c r="A41" s="72" t="s">
        <v>431</v>
      </c>
      <c r="B41" s="152" t="s">
        <v>432</v>
      </c>
      <c r="D41" s="416" t="s">
        <v>433</v>
      </c>
      <c r="E41" s="416"/>
    </row>
    <row r="42" ht="12.75">
      <c r="A42" s="72"/>
    </row>
    <row r="43" spans="4:5" ht="12.75">
      <c r="D43" s="417" t="s">
        <v>434</v>
      </c>
      <c r="E43" s="417"/>
    </row>
  </sheetData>
  <mergeCells count="12">
    <mergeCell ref="A14:B14"/>
    <mergeCell ref="A27:B27"/>
    <mergeCell ref="D41:E41"/>
    <mergeCell ref="D43:E43"/>
    <mergeCell ref="A1:E1"/>
    <mergeCell ref="A2:E2"/>
    <mergeCell ref="A5:A7"/>
    <mergeCell ref="B5:B7"/>
    <mergeCell ref="C5:C7"/>
    <mergeCell ref="D5:E5"/>
    <mergeCell ref="D6:D7"/>
    <mergeCell ref="E6:E7"/>
  </mergeCells>
  <printOptions horizontalCentered="1" verticalCentered="1"/>
  <pageMargins left="0.39375" right="0.39375" top="0.7798611111111111" bottom="0.4798611111111111" header="0.2701388888888889" footer="0.19652777777777777"/>
  <pageSetup fitToHeight="0" horizontalDpi="300" verticalDpi="300" orientation="portrait" paperSize="9" r:id="rId1"/>
  <headerFooter alignWithMargins="0">
    <oddHeader>&amp;RZałącznik nr 5
 do Uchwały Rady Gminy Nr  XXVII/248/09 
z dnia 13 sierpnia 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pane ySplit="5" topLeftCell="BM74" activePane="bottomLeft" state="frozen"/>
      <selection pane="topLeft" activeCell="G91" sqref="G91"/>
      <selection pane="bottomLeft" activeCell="D83" sqref="D83"/>
    </sheetView>
  </sheetViews>
  <sheetFormatPr defaultColWidth="9.00390625" defaultRowHeight="12.75"/>
  <cols>
    <col min="1" max="1" width="5.625" style="68" customWidth="1"/>
    <col min="2" max="2" width="8.875" style="68" customWidth="1"/>
    <col min="3" max="3" width="6.875" style="68" customWidth="1"/>
    <col min="4" max="4" width="14.25390625" style="68" customWidth="1"/>
    <col min="5" max="5" width="14.875" style="68" customWidth="1"/>
    <col min="6" max="6" width="13.625" style="68" customWidth="1"/>
    <col min="7" max="7" width="15.625" style="1" customWidth="1"/>
    <col min="8" max="8" width="15.75390625" style="1" customWidth="1"/>
    <col min="9" max="9" width="12.75390625" style="1" customWidth="1"/>
    <col min="10" max="10" width="15.875" style="1" customWidth="1"/>
    <col min="11" max="11" width="11.875" style="1" customWidth="1"/>
  </cols>
  <sheetData>
    <row r="1" spans="1:10" ht="48.75" customHeight="1">
      <c r="A1" s="418" t="s">
        <v>435</v>
      </c>
      <c r="B1" s="418"/>
      <c r="C1" s="418"/>
      <c r="D1" s="418"/>
      <c r="E1" s="418"/>
      <c r="F1" s="418"/>
      <c r="G1" s="418"/>
      <c r="H1" s="418"/>
      <c r="I1" s="418"/>
      <c r="J1" s="418"/>
    </row>
    <row r="2" ht="12.75">
      <c r="J2" s="151" t="s">
        <v>436</v>
      </c>
    </row>
    <row r="3" spans="1:11" s="66" customFormat="1" ht="20.25" customHeight="1">
      <c r="A3" s="419" t="s">
        <v>437</v>
      </c>
      <c r="B3" s="419" t="s">
        <v>438</v>
      </c>
      <c r="C3" s="419" t="s">
        <v>439</v>
      </c>
      <c r="D3" s="395" t="s">
        <v>440</v>
      </c>
      <c r="E3" s="395" t="s">
        <v>441</v>
      </c>
      <c r="F3" s="395" t="s">
        <v>442</v>
      </c>
      <c r="G3" s="395"/>
      <c r="H3" s="395"/>
      <c r="I3" s="395"/>
      <c r="J3" s="395"/>
      <c r="K3" s="421" t="s">
        <v>443</v>
      </c>
    </row>
    <row r="4" spans="1:11" s="66" customFormat="1" ht="20.25" customHeight="1">
      <c r="A4" s="419"/>
      <c r="B4" s="419"/>
      <c r="C4" s="419"/>
      <c r="D4" s="395"/>
      <c r="E4" s="395"/>
      <c r="F4" s="395" t="s">
        <v>444</v>
      </c>
      <c r="G4" s="395" t="s">
        <v>445</v>
      </c>
      <c r="H4" s="395"/>
      <c r="I4" s="395"/>
      <c r="J4" s="395" t="s">
        <v>446</v>
      </c>
      <c r="K4" s="421"/>
    </row>
    <row r="5" spans="1:11" s="66" customFormat="1" ht="65.25" customHeight="1">
      <c r="A5" s="419"/>
      <c r="B5" s="419"/>
      <c r="C5" s="419"/>
      <c r="D5" s="395"/>
      <c r="E5" s="395"/>
      <c r="F5" s="395"/>
      <c r="G5" s="153" t="s">
        <v>447</v>
      </c>
      <c r="H5" s="153" t="s">
        <v>448</v>
      </c>
      <c r="I5" s="153" t="s">
        <v>449</v>
      </c>
      <c r="J5" s="395"/>
      <c r="K5" s="421"/>
    </row>
    <row r="6" spans="1:11" ht="9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  <c r="H6" s="155">
        <v>8</v>
      </c>
      <c r="I6" s="155">
        <v>9</v>
      </c>
      <c r="J6" s="155">
        <v>10</v>
      </c>
      <c r="K6" s="256">
        <v>11</v>
      </c>
    </row>
    <row r="7" spans="1:11" ht="12.75" customHeight="1">
      <c r="A7" s="17" t="s">
        <v>51</v>
      </c>
      <c r="B7" s="17"/>
      <c r="C7" s="17"/>
      <c r="D7" s="48">
        <f>SUM(D8)</f>
        <v>494654</v>
      </c>
      <c r="E7" s="48">
        <f>SUM(E8:E16)</f>
        <v>494654</v>
      </c>
      <c r="F7" s="48">
        <f aca="true" t="shared" si="0" ref="F7:K7">SUM(F8:F16)</f>
        <v>494654</v>
      </c>
      <c r="G7" s="48">
        <f t="shared" si="0"/>
        <v>2790</v>
      </c>
      <c r="H7" s="48">
        <f t="shared" si="0"/>
        <v>490</v>
      </c>
      <c r="I7" s="48">
        <f t="shared" si="0"/>
        <v>0</v>
      </c>
      <c r="J7" s="48">
        <f t="shared" si="0"/>
        <v>0</v>
      </c>
      <c r="K7" s="48">
        <f t="shared" si="0"/>
        <v>0</v>
      </c>
    </row>
    <row r="8" spans="1:11" ht="12.75" customHeight="1">
      <c r="A8" s="17"/>
      <c r="B8" s="17" t="s">
        <v>454</v>
      </c>
      <c r="C8" s="17" t="s">
        <v>577</v>
      </c>
      <c r="D8" s="48">
        <v>494654</v>
      </c>
      <c r="E8" s="48"/>
      <c r="F8" s="48"/>
      <c r="G8" s="48"/>
      <c r="H8" s="48"/>
      <c r="I8" s="48"/>
      <c r="J8" s="48"/>
      <c r="K8" s="339"/>
    </row>
    <row r="9" spans="1:11" ht="12.75" customHeight="1">
      <c r="A9" s="338"/>
      <c r="B9" s="338"/>
      <c r="C9" s="338" t="s">
        <v>1222</v>
      </c>
      <c r="D9" s="336"/>
      <c r="E9" s="336">
        <f>F9+J9</f>
        <v>2790</v>
      </c>
      <c r="F9" s="336">
        <f>G9</f>
        <v>2790</v>
      </c>
      <c r="G9" s="336">
        <v>2790</v>
      </c>
      <c r="H9" s="336"/>
      <c r="I9" s="336"/>
      <c r="J9" s="336"/>
      <c r="K9" s="340"/>
    </row>
    <row r="10" spans="1:11" ht="12.75" customHeight="1">
      <c r="A10" s="338"/>
      <c r="B10" s="338"/>
      <c r="C10" s="338" t="s">
        <v>949</v>
      </c>
      <c r="D10" s="336"/>
      <c r="E10" s="336">
        <f aca="true" t="shared" si="1" ref="E10:E16">F10+J10</f>
        <v>421</v>
      </c>
      <c r="F10" s="336">
        <f>H10</f>
        <v>421</v>
      </c>
      <c r="G10" s="336"/>
      <c r="H10" s="336">
        <v>421</v>
      </c>
      <c r="I10" s="336"/>
      <c r="J10" s="336"/>
      <c r="K10" s="340"/>
    </row>
    <row r="11" spans="1:11" ht="12.75" customHeight="1">
      <c r="A11" s="338"/>
      <c r="B11" s="338"/>
      <c r="C11" s="338" t="s">
        <v>950</v>
      </c>
      <c r="D11" s="336"/>
      <c r="E11" s="336">
        <f t="shared" si="1"/>
        <v>69</v>
      </c>
      <c r="F11" s="336">
        <f>G11+H11+I11</f>
        <v>69</v>
      </c>
      <c r="G11" s="336"/>
      <c r="H11" s="336">
        <v>69</v>
      </c>
      <c r="I11" s="336"/>
      <c r="J11" s="336"/>
      <c r="K11" s="340"/>
    </row>
    <row r="12" spans="1:11" ht="12.75" customHeight="1">
      <c r="A12" s="338"/>
      <c r="B12" s="338"/>
      <c r="C12" s="338" t="s">
        <v>891</v>
      </c>
      <c r="D12" s="336"/>
      <c r="E12" s="336">
        <f t="shared" si="1"/>
        <v>3799</v>
      </c>
      <c r="F12" s="336">
        <v>3799</v>
      </c>
      <c r="G12" s="336"/>
      <c r="H12" s="336"/>
      <c r="I12" s="336"/>
      <c r="J12" s="336"/>
      <c r="K12" s="340"/>
    </row>
    <row r="13" spans="1:11" ht="12.75" customHeight="1">
      <c r="A13" s="338"/>
      <c r="B13" s="338"/>
      <c r="C13" s="338" t="s">
        <v>952</v>
      </c>
      <c r="D13" s="336"/>
      <c r="E13" s="336">
        <f t="shared" si="1"/>
        <v>1946</v>
      </c>
      <c r="F13" s="336">
        <v>1946</v>
      </c>
      <c r="G13" s="336"/>
      <c r="H13" s="336"/>
      <c r="I13" s="336"/>
      <c r="J13" s="336"/>
      <c r="K13" s="340"/>
    </row>
    <row r="14" spans="1:11" ht="12.75" customHeight="1">
      <c r="A14" s="338"/>
      <c r="B14" s="338"/>
      <c r="C14" s="338" t="s">
        <v>1223</v>
      </c>
      <c r="D14" s="336"/>
      <c r="E14" s="336">
        <f t="shared" si="1"/>
        <v>484954</v>
      </c>
      <c r="F14" s="336">
        <v>484954</v>
      </c>
      <c r="G14" s="336"/>
      <c r="H14" s="336"/>
      <c r="I14" s="336"/>
      <c r="J14" s="336"/>
      <c r="K14" s="340"/>
    </row>
    <row r="15" spans="1:11" ht="12.75" customHeight="1">
      <c r="A15" s="338"/>
      <c r="B15" s="338"/>
      <c r="C15" s="338" t="s">
        <v>953</v>
      </c>
      <c r="D15" s="336"/>
      <c r="E15" s="336">
        <f t="shared" si="1"/>
        <v>675</v>
      </c>
      <c r="F15" s="336">
        <v>675</v>
      </c>
      <c r="G15" s="336"/>
      <c r="H15" s="336"/>
      <c r="I15" s="336"/>
      <c r="J15" s="336"/>
      <c r="K15" s="340"/>
    </row>
    <row r="16" spans="1:11" ht="12.75" customHeight="1">
      <c r="A16" s="338"/>
      <c r="B16" s="338"/>
      <c r="C16" s="338" t="s">
        <v>954</v>
      </c>
      <c r="D16" s="336"/>
      <c r="E16" s="336">
        <f t="shared" si="1"/>
        <v>0</v>
      </c>
      <c r="F16" s="336"/>
      <c r="G16" s="336"/>
      <c r="H16" s="336"/>
      <c r="I16" s="336"/>
      <c r="J16" s="336"/>
      <c r="K16" s="340"/>
    </row>
    <row r="17" spans="1:11" ht="12.75" customHeight="1">
      <c r="A17" s="18">
        <v>750</v>
      </c>
      <c r="B17" s="18"/>
      <c r="C17" s="18"/>
      <c r="D17" s="257">
        <f aca="true" t="shared" si="2" ref="D17:K17">D18</f>
        <v>90000</v>
      </c>
      <c r="E17" s="257">
        <f t="shared" si="2"/>
        <v>90000</v>
      </c>
      <c r="F17" s="257">
        <f t="shared" si="2"/>
        <v>90000</v>
      </c>
      <c r="G17" s="257">
        <f t="shared" si="2"/>
        <v>71459</v>
      </c>
      <c r="H17" s="257">
        <f t="shared" si="2"/>
        <v>12541</v>
      </c>
      <c r="I17" s="257">
        <f t="shared" si="2"/>
        <v>0</v>
      </c>
      <c r="J17" s="257">
        <f t="shared" si="2"/>
        <v>0</v>
      </c>
      <c r="K17" s="257">
        <f t="shared" si="2"/>
        <v>12000</v>
      </c>
    </row>
    <row r="18" spans="1:11" ht="12.75" customHeight="1">
      <c r="A18" s="18"/>
      <c r="B18" s="18">
        <v>75011</v>
      </c>
      <c r="C18" s="18"/>
      <c r="D18" s="257">
        <f>D19</f>
        <v>90000</v>
      </c>
      <c r="E18" s="257">
        <f>SUM(E21:E26)</f>
        <v>90000</v>
      </c>
      <c r="F18" s="257">
        <f>SUM(F21:F26)</f>
        <v>90000</v>
      </c>
      <c r="G18" s="257">
        <f>SUM(G21:G24)</f>
        <v>71459</v>
      </c>
      <c r="H18" s="257">
        <f>SUM(H21:H24)</f>
        <v>12541</v>
      </c>
      <c r="I18" s="257">
        <f>SUM(I21:I24)</f>
        <v>0</v>
      </c>
      <c r="J18" s="257">
        <f>SUM(J20:J24)</f>
        <v>0</v>
      </c>
      <c r="K18" s="257">
        <f>K20</f>
        <v>12000</v>
      </c>
    </row>
    <row r="19" spans="1:11" ht="12.75" customHeight="1">
      <c r="A19" s="169"/>
      <c r="B19" s="169"/>
      <c r="C19" s="169">
        <v>2010</v>
      </c>
      <c r="D19" s="258">
        <v>90000</v>
      </c>
      <c r="E19" s="258"/>
      <c r="F19" s="258"/>
      <c r="G19" s="258"/>
      <c r="H19" s="258"/>
      <c r="I19" s="258"/>
      <c r="J19" s="258"/>
      <c r="K19" s="31"/>
    </row>
    <row r="20" spans="1:11" s="335" customFormat="1" ht="12.75" customHeight="1">
      <c r="A20" s="169"/>
      <c r="B20" s="169"/>
      <c r="C20" s="167" t="s">
        <v>450</v>
      </c>
      <c r="D20" s="258"/>
      <c r="E20" s="258"/>
      <c r="F20" s="258"/>
      <c r="G20" s="258"/>
      <c r="H20" s="258"/>
      <c r="I20" s="258"/>
      <c r="J20" s="258"/>
      <c r="K20" s="31">
        <v>12000</v>
      </c>
    </row>
    <row r="21" spans="1:11" s="335" customFormat="1" ht="12.75" customHeight="1">
      <c r="A21" s="169"/>
      <c r="B21" s="169"/>
      <c r="C21" s="169">
        <v>4010</v>
      </c>
      <c r="D21" s="258"/>
      <c r="E21" s="258">
        <f>F21+J21</f>
        <v>65589</v>
      </c>
      <c r="F21" s="258">
        <f>G21+H21+I21</f>
        <v>65589</v>
      </c>
      <c r="G21" s="258">
        <v>65589</v>
      </c>
      <c r="H21" s="258"/>
      <c r="I21" s="258"/>
      <c r="J21" s="258"/>
      <c r="K21" s="31"/>
    </row>
    <row r="22" spans="1:11" s="337" customFormat="1" ht="12.75" customHeight="1">
      <c r="A22" s="169"/>
      <c r="B22" s="169"/>
      <c r="C22" s="169">
        <v>4040</v>
      </c>
      <c r="D22" s="258"/>
      <c r="E22" s="258">
        <f>F22+J22</f>
        <v>5870</v>
      </c>
      <c r="F22" s="258">
        <v>5870</v>
      </c>
      <c r="G22" s="258">
        <v>5870</v>
      </c>
      <c r="H22" s="258"/>
      <c r="I22" s="258"/>
      <c r="J22" s="258"/>
      <c r="K22" s="31"/>
    </row>
    <row r="23" spans="1:11" s="337" customFormat="1" ht="12.75" customHeight="1">
      <c r="A23" s="169"/>
      <c r="B23" s="169"/>
      <c r="C23" s="169">
        <v>4110</v>
      </c>
      <c r="D23" s="258"/>
      <c r="E23" s="258">
        <f>F23+J23</f>
        <v>10790</v>
      </c>
      <c r="F23" s="258">
        <f>G23+H23+I23</f>
        <v>10790</v>
      </c>
      <c r="G23" s="258"/>
      <c r="H23" s="258">
        <v>10790</v>
      </c>
      <c r="I23" s="258"/>
      <c r="J23" s="258"/>
      <c r="K23" s="31"/>
    </row>
    <row r="24" spans="1:11" s="337" customFormat="1" ht="12.75" customHeight="1">
      <c r="A24" s="169"/>
      <c r="B24" s="169"/>
      <c r="C24" s="169">
        <v>4120</v>
      </c>
      <c r="D24" s="258"/>
      <c r="E24" s="258">
        <f>F24+J24</f>
        <v>1751</v>
      </c>
      <c r="F24" s="258">
        <f>G24+H24+I24</f>
        <v>1751</v>
      </c>
      <c r="G24" s="258"/>
      <c r="H24" s="258">
        <v>1751</v>
      </c>
      <c r="I24" s="258"/>
      <c r="J24" s="258"/>
      <c r="K24" s="31"/>
    </row>
    <row r="25" spans="1:11" s="337" customFormat="1" ht="12.75" customHeight="1">
      <c r="A25" s="169"/>
      <c r="B25" s="169"/>
      <c r="C25" s="169">
        <v>4210</v>
      </c>
      <c r="D25" s="258"/>
      <c r="E25" s="258">
        <f>F25+G25+H25+I25</f>
        <v>6000</v>
      </c>
      <c r="F25" s="258">
        <v>6000</v>
      </c>
      <c r="G25" s="258"/>
      <c r="H25" s="258"/>
      <c r="I25" s="258"/>
      <c r="J25" s="258"/>
      <c r="K25" s="31"/>
    </row>
    <row r="26" spans="1:11" s="337" customFormat="1" ht="12.75" customHeight="1">
      <c r="A26" s="169"/>
      <c r="B26" s="169"/>
      <c r="C26" s="169"/>
      <c r="D26" s="258"/>
      <c r="E26" s="258">
        <f>F26+G26+H26+I26</f>
        <v>0</v>
      </c>
      <c r="F26" s="258">
        <v>0</v>
      </c>
      <c r="G26" s="258"/>
      <c r="H26" s="258"/>
      <c r="I26" s="258"/>
      <c r="J26" s="258"/>
      <c r="K26" s="31"/>
    </row>
    <row r="27" spans="1:11" s="337" customFormat="1" ht="12.75" customHeight="1">
      <c r="A27" s="169"/>
      <c r="B27" s="169"/>
      <c r="C27" s="169"/>
      <c r="D27" s="258"/>
      <c r="E27" s="258"/>
      <c r="F27" s="258"/>
      <c r="G27" s="258"/>
      <c r="H27" s="258"/>
      <c r="I27" s="258"/>
      <c r="J27" s="258"/>
      <c r="K27" s="31"/>
    </row>
    <row r="28" spans="1:11" s="337" customFormat="1" ht="12.75" customHeight="1">
      <c r="A28" s="18">
        <v>751</v>
      </c>
      <c r="B28" s="18"/>
      <c r="C28" s="18"/>
      <c r="D28" s="257">
        <f>D29+D34</f>
        <v>16551</v>
      </c>
      <c r="E28" s="257">
        <f>E31+E32+E33+E34</f>
        <v>16551</v>
      </c>
      <c r="F28" s="257">
        <f>F29+F34</f>
        <v>16551</v>
      </c>
      <c r="G28" s="257">
        <f>G29+G34</f>
        <v>4825</v>
      </c>
      <c r="H28" s="257">
        <f>H29+H34</f>
        <v>847</v>
      </c>
      <c r="I28" s="257">
        <f>I29</f>
        <v>0</v>
      </c>
      <c r="J28" s="257">
        <f>J29</f>
        <v>0</v>
      </c>
      <c r="K28" s="30"/>
    </row>
    <row r="29" spans="1:11" s="337" customFormat="1" ht="12.75" customHeight="1">
      <c r="A29" s="169"/>
      <c r="B29" s="169">
        <v>75101</v>
      </c>
      <c r="C29" s="169"/>
      <c r="D29" s="258">
        <f>D30</f>
        <v>1549</v>
      </c>
      <c r="E29" s="258">
        <f aca="true" t="shared" si="3" ref="E29:J29">E31+E32+E33</f>
        <v>1549</v>
      </c>
      <c r="F29" s="258">
        <f t="shared" si="3"/>
        <v>1549</v>
      </c>
      <c r="G29" s="258">
        <f t="shared" si="3"/>
        <v>1318</v>
      </c>
      <c r="H29" s="258">
        <f t="shared" si="3"/>
        <v>231</v>
      </c>
      <c r="I29" s="258">
        <f t="shared" si="3"/>
        <v>0</v>
      </c>
      <c r="J29" s="258">
        <f t="shared" si="3"/>
        <v>0</v>
      </c>
      <c r="K29" s="31"/>
    </row>
    <row r="30" spans="1:11" s="337" customFormat="1" ht="12.75" customHeight="1">
      <c r="A30" s="169"/>
      <c r="B30" s="169"/>
      <c r="C30" s="169">
        <v>2010</v>
      </c>
      <c r="D30" s="258">
        <v>1549</v>
      </c>
      <c r="E30" s="258"/>
      <c r="F30" s="258"/>
      <c r="G30" s="258"/>
      <c r="H30" s="258"/>
      <c r="I30" s="258"/>
      <c r="J30" s="258"/>
      <c r="K30" s="31"/>
    </row>
    <row r="31" spans="1:11" s="16" customFormat="1" ht="19.5" customHeight="1">
      <c r="A31" s="169"/>
      <c r="B31" s="169"/>
      <c r="C31" s="169">
        <v>4010</v>
      </c>
      <c r="D31" s="258"/>
      <c r="E31" s="258">
        <f>F31+J31</f>
        <v>1318</v>
      </c>
      <c r="F31" s="258">
        <f>G31</f>
        <v>1318</v>
      </c>
      <c r="G31" s="258">
        <v>1318</v>
      </c>
      <c r="H31" s="258"/>
      <c r="I31" s="258"/>
      <c r="J31" s="258"/>
      <c r="K31" s="31"/>
    </row>
    <row r="32" spans="1:11" s="16" customFormat="1" ht="12.75">
      <c r="A32" s="169"/>
      <c r="B32" s="169"/>
      <c r="C32" s="169">
        <v>4110</v>
      </c>
      <c r="D32" s="258"/>
      <c r="E32" s="258">
        <f>F32+J32</f>
        <v>199</v>
      </c>
      <c r="F32" s="258">
        <f>H32</f>
        <v>199</v>
      </c>
      <c r="G32" s="258"/>
      <c r="H32" s="258">
        <v>199</v>
      </c>
      <c r="I32" s="258"/>
      <c r="J32" s="258"/>
      <c r="K32" s="31"/>
    </row>
    <row r="33" spans="1:11" ht="12.75">
      <c r="A33" s="169"/>
      <c r="B33" s="169"/>
      <c r="C33" s="169">
        <v>4120</v>
      </c>
      <c r="D33" s="258"/>
      <c r="E33" s="258">
        <f>F33+J33</f>
        <v>32</v>
      </c>
      <c r="F33" s="258">
        <f>H33</f>
        <v>32</v>
      </c>
      <c r="G33" s="258"/>
      <c r="H33" s="258">
        <v>32</v>
      </c>
      <c r="I33" s="258"/>
      <c r="J33" s="258"/>
      <c r="K33" s="31"/>
    </row>
    <row r="34" spans="1:11" ht="12.75">
      <c r="A34" s="169"/>
      <c r="B34" s="259">
        <v>75113</v>
      </c>
      <c r="C34" s="18"/>
      <c r="D34" s="260">
        <f>SUM(D35)</f>
        <v>15002</v>
      </c>
      <c r="E34" s="260">
        <f>SUM(E36:E44)</f>
        <v>15002</v>
      </c>
      <c r="F34" s="260">
        <f aca="true" t="shared" si="4" ref="F34:K34">SUM(F36:F44)</f>
        <v>15002</v>
      </c>
      <c r="G34" s="260">
        <f t="shared" si="4"/>
        <v>3507</v>
      </c>
      <c r="H34" s="260">
        <f t="shared" si="4"/>
        <v>616</v>
      </c>
      <c r="I34" s="260">
        <f t="shared" si="4"/>
        <v>0</v>
      </c>
      <c r="J34" s="260">
        <f t="shared" si="4"/>
        <v>0</v>
      </c>
      <c r="K34" s="260">
        <f t="shared" si="4"/>
        <v>0</v>
      </c>
    </row>
    <row r="35" spans="1:11" ht="12.75">
      <c r="A35" s="169"/>
      <c r="B35" s="169"/>
      <c r="C35" s="169">
        <v>2010</v>
      </c>
      <c r="D35" s="258">
        <v>15002</v>
      </c>
      <c r="E35" s="258"/>
      <c r="F35" s="258"/>
      <c r="G35" s="258"/>
      <c r="H35" s="258"/>
      <c r="I35" s="258"/>
      <c r="J35" s="258"/>
      <c r="K35" s="31"/>
    </row>
    <row r="36" spans="1:11" ht="12.75">
      <c r="A36" s="169"/>
      <c r="B36" s="169"/>
      <c r="C36" s="169">
        <v>3030</v>
      </c>
      <c r="D36" s="258"/>
      <c r="E36" s="258">
        <f>F36+J36</f>
        <v>7335</v>
      </c>
      <c r="F36" s="258">
        <v>7335</v>
      </c>
      <c r="G36" s="258"/>
      <c r="H36" s="258"/>
      <c r="I36" s="258"/>
      <c r="J36" s="258"/>
      <c r="K36" s="31"/>
    </row>
    <row r="37" spans="1:11" ht="12.75">
      <c r="A37" s="169"/>
      <c r="B37" s="169"/>
      <c r="C37" s="169">
        <v>4110</v>
      </c>
      <c r="D37" s="258"/>
      <c r="E37" s="258">
        <f aca="true" t="shared" si="5" ref="E37:E44">F37+J37</f>
        <v>530</v>
      </c>
      <c r="F37" s="258">
        <f>G37+H37+I37</f>
        <v>530</v>
      </c>
      <c r="G37" s="258"/>
      <c r="H37" s="258">
        <v>530</v>
      </c>
      <c r="I37" s="258"/>
      <c r="J37" s="258"/>
      <c r="K37" s="31"/>
    </row>
    <row r="38" spans="1:11" ht="12.75">
      <c r="A38" s="169"/>
      <c r="B38" s="169"/>
      <c r="C38" s="169">
        <v>4120</v>
      </c>
      <c r="D38" s="258"/>
      <c r="E38" s="258">
        <f t="shared" si="5"/>
        <v>86</v>
      </c>
      <c r="F38" s="258">
        <f>G38+H38+I38</f>
        <v>86</v>
      </c>
      <c r="G38" s="258"/>
      <c r="H38" s="258">
        <v>86</v>
      </c>
      <c r="I38" s="258"/>
      <c r="J38" s="258"/>
      <c r="K38" s="31"/>
    </row>
    <row r="39" spans="1:11" ht="12.75">
      <c r="A39" s="169"/>
      <c r="B39" s="169"/>
      <c r="C39" s="169">
        <v>4170</v>
      </c>
      <c r="D39" s="258"/>
      <c r="E39" s="258">
        <f t="shared" si="5"/>
        <v>3507</v>
      </c>
      <c r="F39" s="258">
        <f>G39+H39+I39</f>
        <v>3507</v>
      </c>
      <c r="G39" s="258">
        <v>3507</v>
      </c>
      <c r="H39" s="258"/>
      <c r="I39" s="258"/>
      <c r="J39" s="258"/>
      <c r="K39" s="31"/>
    </row>
    <row r="40" spans="1:11" ht="12.75">
      <c r="A40" s="169"/>
      <c r="B40" s="169"/>
      <c r="C40" s="169">
        <v>4210</v>
      </c>
      <c r="D40" s="258"/>
      <c r="E40" s="258">
        <f t="shared" si="5"/>
        <v>1616</v>
      </c>
      <c r="F40" s="258">
        <v>1616</v>
      </c>
      <c r="G40" s="258"/>
      <c r="H40" s="258"/>
      <c r="I40" s="258"/>
      <c r="J40" s="258"/>
      <c r="K40" s="31"/>
    </row>
    <row r="41" spans="1:11" ht="12.75">
      <c r="A41" s="169"/>
      <c r="B41" s="169"/>
      <c r="C41" s="169">
        <v>4300</v>
      </c>
      <c r="D41" s="258"/>
      <c r="E41" s="258">
        <f t="shared" si="5"/>
        <v>923</v>
      </c>
      <c r="F41" s="258">
        <v>923</v>
      </c>
      <c r="G41" s="258"/>
      <c r="H41" s="258"/>
      <c r="I41" s="258"/>
      <c r="J41" s="258"/>
      <c r="K41" s="31"/>
    </row>
    <row r="42" spans="1:11" s="16" customFormat="1" ht="12.75">
      <c r="A42" s="169"/>
      <c r="B42" s="169"/>
      <c r="C42" s="169">
        <v>4410</v>
      </c>
      <c r="D42" s="258"/>
      <c r="E42" s="258">
        <f t="shared" si="5"/>
        <v>441</v>
      </c>
      <c r="F42" s="258">
        <v>441</v>
      </c>
      <c r="G42" s="258"/>
      <c r="H42" s="258"/>
      <c r="I42" s="258"/>
      <c r="J42" s="258"/>
      <c r="K42" s="31"/>
    </row>
    <row r="43" spans="1:11" ht="12.75">
      <c r="A43" s="169"/>
      <c r="B43" s="169"/>
      <c r="C43" s="169">
        <v>4740</v>
      </c>
      <c r="D43" s="258"/>
      <c r="E43" s="258">
        <f t="shared" si="5"/>
        <v>341</v>
      </c>
      <c r="F43" s="258">
        <v>341</v>
      </c>
      <c r="G43" s="258"/>
      <c r="H43" s="258"/>
      <c r="I43" s="258"/>
      <c r="J43" s="258"/>
      <c r="K43" s="31"/>
    </row>
    <row r="44" spans="1:11" ht="12.75">
      <c r="A44" s="169"/>
      <c r="B44" s="169"/>
      <c r="C44" s="169">
        <v>4750</v>
      </c>
      <c r="D44" s="258"/>
      <c r="E44" s="258">
        <f t="shared" si="5"/>
        <v>223</v>
      </c>
      <c r="F44" s="258">
        <v>223</v>
      </c>
      <c r="G44" s="258"/>
      <c r="H44" s="258"/>
      <c r="I44" s="258"/>
      <c r="J44" s="258"/>
      <c r="K44" s="31"/>
    </row>
    <row r="45" spans="1:11" ht="12.75">
      <c r="A45" s="18">
        <v>852</v>
      </c>
      <c r="B45" s="18"/>
      <c r="C45" s="18"/>
      <c r="D45" s="257">
        <f>D46+D74+D77</f>
        <v>4498052</v>
      </c>
      <c r="E45" s="257">
        <f>E46+E74+E77</f>
        <v>4498052</v>
      </c>
      <c r="F45" s="257">
        <f>F46+F74+F77+F47</f>
        <v>4498052</v>
      </c>
      <c r="G45" s="257">
        <f>G46+G74+G77</f>
        <v>81385</v>
      </c>
      <c r="H45" s="257">
        <f>H46+H74+H77</f>
        <v>17072</v>
      </c>
      <c r="I45" s="257">
        <f>I46+I74+I77</f>
        <v>4353540</v>
      </c>
      <c r="J45" s="257">
        <f>J46+J74+J77</f>
        <v>0</v>
      </c>
      <c r="K45" s="257">
        <f>K46+K74+K77</f>
        <v>3241</v>
      </c>
    </row>
    <row r="46" spans="1:11" ht="12.75">
      <c r="A46" s="169"/>
      <c r="B46" s="169">
        <v>85212</v>
      </c>
      <c r="C46" s="169"/>
      <c r="D46" s="258">
        <f>D47</f>
        <v>4380580</v>
      </c>
      <c r="E46" s="258">
        <f aca="true" t="shared" si="6" ref="E46:J46">SUM(E60:E72)</f>
        <v>4380580</v>
      </c>
      <c r="F46" s="258">
        <f t="shared" si="6"/>
        <v>4380580</v>
      </c>
      <c r="G46" s="258">
        <f t="shared" si="6"/>
        <v>81385</v>
      </c>
      <c r="H46" s="258">
        <f t="shared" si="6"/>
        <v>17072</v>
      </c>
      <c r="I46" s="258">
        <f t="shared" si="6"/>
        <v>4249163</v>
      </c>
      <c r="J46" s="258">
        <f t="shared" si="6"/>
        <v>0</v>
      </c>
      <c r="K46" s="258">
        <f>K59</f>
        <v>3241</v>
      </c>
    </row>
    <row r="47" spans="1:11" ht="12.75">
      <c r="A47" s="169"/>
      <c r="B47" s="169"/>
      <c r="C47" s="169">
        <v>2010</v>
      </c>
      <c r="D47" s="258">
        <v>4380580</v>
      </c>
      <c r="E47" s="258">
        <f>SUM(E60:E72,)</f>
        <v>4380580</v>
      </c>
      <c r="F47" s="258"/>
      <c r="G47" s="258"/>
      <c r="H47" s="258"/>
      <c r="I47" s="258"/>
      <c r="J47" s="258">
        <f>SUM(J60:J72,)</f>
        <v>0</v>
      </c>
      <c r="K47" s="258">
        <f>SUM(K60:K72,)</f>
        <v>0</v>
      </c>
    </row>
    <row r="48" spans="1:11" ht="12.75" hidden="1">
      <c r="A48" s="169"/>
      <c r="B48" s="169"/>
      <c r="C48" s="169">
        <v>4210</v>
      </c>
      <c r="D48" s="258"/>
      <c r="E48" s="258">
        <f>F48+J48</f>
        <v>0</v>
      </c>
      <c r="F48" s="258">
        <v>0</v>
      </c>
      <c r="G48" s="258"/>
      <c r="H48" s="258"/>
      <c r="I48" s="258"/>
      <c r="J48" s="258"/>
      <c r="K48" s="31"/>
    </row>
    <row r="49" spans="1:11" ht="12.75" hidden="1">
      <c r="A49" s="169"/>
      <c r="B49" s="169"/>
      <c r="C49" s="169">
        <v>4740</v>
      </c>
      <c r="D49" s="258"/>
      <c r="E49" s="258">
        <f>F49+J49</f>
        <v>0</v>
      </c>
      <c r="F49" s="258">
        <v>0</v>
      </c>
      <c r="G49" s="258"/>
      <c r="H49" s="258"/>
      <c r="I49" s="258"/>
      <c r="J49" s="258"/>
      <c r="K49" s="31"/>
    </row>
    <row r="50" spans="1:11" ht="12.75" hidden="1">
      <c r="A50" s="169"/>
      <c r="B50" s="169"/>
      <c r="C50" s="169">
        <v>4750</v>
      </c>
      <c r="D50" s="258"/>
      <c r="E50" s="258">
        <f>F50+J50</f>
        <v>0</v>
      </c>
      <c r="F50" s="258">
        <v>0</v>
      </c>
      <c r="G50" s="258"/>
      <c r="H50" s="258"/>
      <c r="I50" s="258"/>
      <c r="J50" s="258"/>
      <c r="K50" s="31"/>
    </row>
    <row r="51" spans="1:11" ht="12.75" hidden="1">
      <c r="A51" s="18">
        <v>852</v>
      </c>
      <c r="B51" s="18"/>
      <c r="C51" s="18"/>
      <c r="D51" s="257">
        <f>D52+D74+D77</f>
        <v>4498052</v>
      </c>
      <c r="E51" s="257">
        <f>E52+E74+E77+E82</f>
        <v>8834670</v>
      </c>
      <c r="F51" s="257">
        <f>F52+F74+F77+F82</f>
        <v>8834670</v>
      </c>
      <c r="G51" s="257">
        <f>G52+G74+G77+G82</f>
        <v>162770</v>
      </c>
      <c r="H51" s="257">
        <f>H52+H74+H77</f>
        <v>26140</v>
      </c>
      <c r="I51" s="257">
        <f>I52+I74+I77+I82</f>
        <v>8602703</v>
      </c>
      <c r="J51" s="257">
        <f>J52+J74+J77</f>
        <v>0</v>
      </c>
      <c r="K51" s="257">
        <f>K52+K74+K77</f>
        <v>3241</v>
      </c>
    </row>
    <row r="52" spans="1:11" ht="12.75" hidden="1">
      <c r="A52" s="169"/>
      <c r="B52" s="169">
        <v>85212</v>
      </c>
      <c r="C52" s="169"/>
      <c r="D52" s="258">
        <f>D53+D71</f>
        <v>4380580</v>
      </c>
      <c r="E52" s="258">
        <f>E55+E56+E58+E60+E62+E63+E68+E69+E67+E66+E64+E61+E65+E73+E57</f>
        <v>8717198</v>
      </c>
      <c r="F52" s="258">
        <f>F55+F56+F58+F60+F62+F63+F68+F69+F67+F66+F64+F61+F65+F73+F57</f>
        <v>8717198</v>
      </c>
      <c r="G52" s="258">
        <f>G55+G56+G58+G60+G62+G63+G66+G61+G57</f>
        <v>162770</v>
      </c>
      <c r="H52" s="258">
        <f>H55+H56+H58+H60+H62+H63+H57+H66</f>
        <v>26140</v>
      </c>
      <c r="I52" s="258">
        <f>I55+I56+I58+I60+I62+I63</f>
        <v>8498326</v>
      </c>
      <c r="J52" s="258">
        <f>J55+J56+J58+J60+J62+J63+J73</f>
        <v>0</v>
      </c>
      <c r="K52" s="31">
        <f>SUM(K54)</f>
        <v>3241</v>
      </c>
    </row>
    <row r="53" spans="1:11" ht="12.75" hidden="1">
      <c r="A53" s="169"/>
      <c r="B53" s="169"/>
      <c r="C53" s="169">
        <v>2010</v>
      </c>
      <c r="D53" s="258">
        <v>4380580</v>
      </c>
      <c r="E53" s="258"/>
      <c r="F53" s="258"/>
      <c r="G53" s="258"/>
      <c r="H53" s="258"/>
      <c r="I53" s="258"/>
      <c r="J53" s="258"/>
      <c r="K53" s="31"/>
    </row>
    <row r="54" spans="1:11" ht="12.75" hidden="1">
      <c r="A54" s="169"/>
      <c r="B54" s="169"/>
      <c r="C54" s="167" t="s">
        <v>451</v>
      </c>
      <c r="D54" s="258"/>
      <c r="E54" s="258"/>
      <c r="F54" s="258"/>
      <c r="G54" s="258"/>
      <c r="H54" s="258"/>
      <c r="I54" s="258"/>
      <c r="J54" s="258"/>
      <c r="K54" s="31">
        <v>3241</v>
      </c>
    </row>
    <row r="55" spans="1:11" ht="12.75" hidden="1">
      <c r="A55" s="169"/>
      <c r="B55" s="169"/>
      <c r="C55" s="169">
        <v>3110</v>
      </c>
      <c r="D55" s="258"/>
      <c r="E55" s="258">
        <f aca="true" t="shared" si="7" ref="E55:E72">F55</f>
        <v>4249163</v>
      </c>
      <c r="F55" s="258">
        <f>I55</f>
        <v>4249163</v>
      </c>
      <c r="G55" s="258"/>
      <c r="H55" s="258"/>
      <c r="I55" s="258">
        <v>4249163</v>
      </c>
      <c r="J55" s="258"/>
      <c r="K55" s="31"/>
    </row>
    <row r="56" spans="1:11" ht="12.75" hidden="1">
      <c r="A56" s="169"/>
      <c r="B56" s="169"/>
      <c r="C56" s="169">
        <v>4010</v>
      </c>
      <c r="D56" s="258"/>
      <c r="E56" s="258">
        <f t="shared" si="7"/>
        <v>76113</v>
      </c>
      <c r="F56" s="258">
        <f>G56+H56+I56</f>
        <v>76113</v>
      </c>
      <c r="G56" s="258">
        <v>76113</v>
      </c>
      <c r="H56" s="258"/>
      <c r="I56" s="258"/>
      <c r="J56" s="258"/>
      <c r="K56" s="31"/>
    </row>
    <row r="57" spans="1:11" ht="12.75" hidden="1">
      <c r="A57" s="169"/>
      <c r="B57" s="169"/>
      <c r="C57" s="169">
        <v>4040</v>
      </c>
      <c r="D57" s="258"/>
      <c r="E57" s="258">
        <f t="shared" si="7"/>
        <v>5272</v>
      </c>
      <c r="F57" s="258">
        <f>G57+H57</f>
        <v>5272</v>
      </c>
      <c r="G57" s="258">
        <v>5272</v>
      </c>
      <c r="H57" s="258"/>
      <c r="I57" s="258"/>
      <c r="J57" s="258"/>
      <c r="K57" s="31"/>
    </row>
    <row r="58" spans="1:11" ht="12.75" hidden="1">
      <c r="A58" s="169"/>
      <c r="B58" s="169"/>
      <c r="C58" s="169">
        <v>4110</v>
      </c>
      <c r="D58" s="258"/>
      <c r="E58" s="258">
        <f t="shared" si="7"/>
        <v>13070</v>
      </c>
      <c r="F58" s="258">
        <f>H58</f>
        <v>13070</v>
      </c>
      <c r="G58" s="258"/>
      <c r="H58" s="258">
        <v>13070</v>
      </c>
      <c r="I58" s="258"/>
      <c r="J58" s="258"/>
      <c r="K58" s="31"/>
    </row>
    <row r="59" spans="1:11" ht="12.75">
      <c r="A59" s="169"/>
      <c r="B59" s="169"/>
      <c r="C59" s="42" t="s">
        <v>628</v>
      </c>
      <c r="D59" s="258"/>
      <c r="E59" s="258"/>
      <c r="F59" s="258"/>
      <c r="G59" s="258"/>
      <c r="H59" s="258"/>
      <c r="I59" s="258"/>
      <c r="J59" s="258"/>
      <c r="K59" s="31">
        <v>3241</v>
      </c>
    </row>
    <row r="60" spans="1:11" s="16" customFormat="1" ht="12.75">
      <c r="A60" s="169"/>
      <c r="B60" s="169"/>
      <c r="C60" s="169">
        <v>3110</v>
      </c>
      <c r="D60" s="258"/>
      <c r="E60" s="258">
        <f t="shared" si="7"/>
        <v>4249163</v>
      </c>
      <c r="F60" s="258">
        <f>G60+H60+I60</f>
        <v>4249163</v>
      </c>
      <c r="G60" s="258"/>
      <c r="H60" s="258"/>
      <c r="I60" s="258">
        <v>4249163</v>
      </c>
      <c r="J60" s="258"/>
      <c r="K60" s="31"/>
    </row>
    <row r="61" spans="1:11" ht="12.75">
      <c r="A61" s="169"/>
      <c r="B61" s="169"/>
      <c r="C61" s="169">
        <v>4010</v>
      </c>
      <c r="D61" s="258"/>
      <c r="E61" s="258">
        <f t="shared" si="7"/>
        <v>76113</v>
      </c>
      <c r="F61" s="258">
        <f>G61+H61+I61</f>
        <v>76113</v>
      </c>
      <c r="G61" s="258">
        <v>76113</v>
      </c>
      <c r="H61" s="258"/>
      <c r="I61" s="258"/>
      <c r="J61" s="258"/>
      <c r="K61" s="31"/>
    </row>
    <row r="62" spans="1:11" ht="12.75">
      <c r="A62" s="169"/>
      <c r="B62" s="169"/>
      <c r="C62" s="169">
        <v>4040</v>
      </c>
      <c r="D62" s="258"/>
      <c r="E62" s="258">
        <f t="shared" si="7"/>
        <v>5272</v>
      </c>
      <c r="F62" s="258">
        <v>5272</v>
      </c>
      <c r="G62" s="258">
        <v>5272</v>
      </c>
      <c r="H62" s="258"/>
      <c r="I62" s="258"/>
      <c r="J62" s="258"/>
      <c r="K62" s="31"/>
    </row>
    <row r="63" spans="1:11" ht="12.75">
      <c r="A63" s="169"/>
      <c r="B63" s="169"/>
      <c r="C63" s="169">
        <v>4110</v>
      </c>
      <c r="D63" s="258"/>
      <c r="E63" s="258">
        <f t="shared" si="7"/>
        <v>13070</v>
      </c>
      <c r="F63" s="258">
        <f>G63+H63+I63</f>
        <v>13070</v>
      </c>
      <c r="G63" s="258"/>
      <c r="H63" s="258">
        <v>13070</v>
      </c>
      <c r="I63" s="258"/>
      <c r="J63" s="258"/>
      <c r="K63" s="31"/>
    </row>
    <row r="64" spans="1:11" ht="12.75">
      <c r="A64" s="169"/>
      <c r="B64" s="169"/>
      <c r="C64" s="169">
        <v>4120</v>
      </c>
      <c r="D64" s="258"/>
      <c r="E64" s="258">
        <f t="shared" si="7"/>
        <v>1994</v>
      </c>
      <c r="F64" s="258">
        <f>G64+H64+I64</f>
        <v>1994</v>
      </c>
      <c r="G64" s="258"/>
      <c r="H64" s="258">
        <v>1994</v>
      </c>
      <c r="I64" s="258"/>
      <c r="J64" s="258"/>
      <c r="K64" s="31"/>
    </row>
    <row r="65" spans="1:11" ht="12.75">
      <c r="A65" s="169"/>
      <c r="B65" s="169"/>
      <c r="C65" s="169">
        <v>4210</v>
      </c>
      <c r="D65" s="258"/>
      <c r="E65" s="258">
        <f t="shared" si="7"/>
        <v>12100</v>
      </c>
      <c r="F65" s="258">
        <v>12100</v>
      </c>
      <c r="G65" s="258"/>
      <c r="H65" s="258"/>
      <c r="I65" s="258"/>
      <c r="J65" s="258"/>
      <c r="K65" s="31"/>
    </row>
    <row r="66" spans="1:11" s="16" customFormat="1" ht="12.75">
      <c r="A66" s="169"/>
      <c r="B66" s="169"/>
      <c r="C66" s="169">
        <v>4300</v>
      </c>
      <c r="D66" s="258"/>
      <c r="E66" s="258">
        <f t="shared" si="7"/>
        <v>11860</v>
      </c>
      <c r="F66" s="258">
        <v>11860</v>
      </c>
      <c r="G66" s="258"/>
      <c r="H66" s="258"/>
      <c r="I66" s="258"/>
      <c r="J66" s="258"/>
      <c r="K66" s="31"/>
    </row>
    <row r="67" spans="1:11" ht="12.75">
      <c r="A67" s="169"/>
      <c r="B67" s="169"/>
      <c r="C67" s="169">
        <v>4370</v>
      </c>
      <c r="D67" s="258"/>
      <c r="E67" s="258">
        <f t="shared" si="7"/>
        <v>1000</v>
      </c>
      <c r="F67" s="258">
        <v>1000</v>
      </c>
      <c r="G67" s="258"/>
      <c r="H67" s="258"/>
      <c r="I67" s="258"/>
      <c r="J67" s="258"/>
      <c r="K67" s="31"/>
    </row>
    <row r="68" spans="1:11" ht="12.75">
      <c r="A68" s="169"/>
      <c r="B68" s="169"/>
      <c r="C68" s="169">
        <v>4410</v>
      </c>
      <c r="D68" s="258"/>
      <c r="E68" s="258">
        <f t="shared" si="7"/>
        <v>1000</v>
      </c>
      <c r="F68" s="258">
        <v>1000</v>
      </c>
      <c r="G68" s="258"/>
      <c r="H68" s="258"/>
      <c r="I68" s="258"/>
      <c r="J68" s="258"/>
      <c r="K68" s="31"/>
    </row>
    <row r="69" spans="1:11" ht="12.75">
      <c r="A69" s="169"/>
      <c r="B69" s="169"/>
      <c r="C69" s="169">
        <v>4440</v>
      </c>
      <c r="D69" s="258"/>
      <c r="E69" s="258">
        <f t="shared" si="7"/>
        <v>2008</v>
      </c>
      <c r="F69" s="258">
        <v>2008</v>
      </c>
      <c r="G69" s="258"/>
      <c r="H69" s="258">
        <v>2008</v>
      </c>
      <c r="I69" s="258"/>
      <c r="J69" s="258"/>
      <c r="K69" s="31"/>
    </row>
    <row r="70" spans="1:11" ht="12.75">
      <c r="A70" s="169"/>
      <c r="B70" s="169"/>
      <c r="C70" s="169">
        <v>4700</v>
      </c>
      <c r="D70" s="258"/>
      <c r="E70" s="258">
        <f t="shared" si="7"/>
        <v>1200</v>
      </c>
      <c r="F70" s="258">
        <v>1200</v>
      </c>
      <c r="G70" s="258"/>
      <c r="H70" s="258"/>
      <c r="I70" s="258"/>
      <c r="J70" s="258"/>
      <c r="K70" s="31"/>
    </row>
    <row r="71" spans="1:11" ht="12.75">
      <c r="A71" s="169"/>
      <c r="B71" s="169"/>
      <c r="C71" s="169">
        <v>4740</v>
      </c>
      <c r="D71" s="258"/>
      <c r="E71" s="258">
        <f t="shared" si="7"/>
        <v>1800</v>
      </c>
      <c r="F71" s="258">
        <v>1800</v>
      </c>
      <c r="G71" s="258"/>
      <c r="H71" s="258"/>
      <c r="I71" s="258"/>
      <c r="J71" s="258"/>
      <c r="K71" s="31"/>
    </row>
    <row r="72" spans="1:11" ht="12.75">
      <c r="A72" s="169"/>
      <c r="B72" s="169"/>
      <c r="C72" s="169">
        <v>4750</v>
      </c>
      <c r="D72" s="258"/>
      <c r="E72" s="258">
        <f t="shared" si="7"/>
        <v>4000</v>
      </c>
      <c r="F72" s="258">
        <v>4000</v>
      </c>
      <c r="G72" s="258"/>
      <c r="H72" s="258"/>
      <c r="I72" s="258"/>
      <c r="J72" s="258"/>
      <c r="K72" s="31"/>
    </row>
    <row r="73" spans="1:11" ht="12.75">
      <c r="A73" s="169"/>
      <c r="B73" s="169"/>
      <c r="C73" s="169"/>
      <c r="D73" s="258"/>
      <c r="E73" s="258">
        <f>F73+J73</f>
        <v>0</v>
      </c>
      <c r="F73" s="258"/>
      <c r="G73" s="258"/>
      <c r="H73" s="258"/>
      <c r="I73" s="258"/>
      <c r="J73" s="258"/>
      <c r="K73" s="31"/>
    </row>
    <row r="74" spans="1:11" ht="12.75">
      <c r="A74" s="169"/>
      <c r="B74" s="169">
        <v>85213</v>
      </c>
      <c r="C74" s="169"/>
      <c r="D74" s="258">
        <f>D75</f>
        <v>13095</v>
      </c>
      <c r="E74" s="258">
        <f aca="true" t="shared" si="8" ref="E74:J74">E76</f>
        <v>13095</v>
      </c>
      <c r="F74" s="258">
        <f t="shared" si="8"/>
        <v>13095</v>
      </c>
      <c r="G74" s="258">
        <f t="shared" si="8"/>
        <v>0</v>
      </c>
      <c r="H74" s="258">
        <f t="shared" si="8"/>
        <v>0</v>
      </c>
      <c r="I74" s="258">
        <f t="shared" si="8"/>
        <v>0</v>
      </c>
      <c r="J74" s="258">
        <f t="shared" si="8"/>
        <v>0</v>
      </c>
      <c r="K74" s="31"/>
    </row>
    <row r="75" spans="1:11" ht="12.75">
      <c r="A75" s="169"/>
      <c r="B75" s="169"/>
      <c r="C75" s="169">
        <v>2010</v>
      </c>
      <c r="D75" s="258">
        <v>13095</v>
      </c>
      <c r="E75" s="258"/>
      <c r="F75" s="258"/>
      <c r="G75" s="258"/>
      <c r="H75" s="258"/>
      <c r="I75" s="258"/>
      <c r="J75" s="258"/>
      <c r="K75" s="31"/>
    </row>
    <row r="76" spans="1:11" ht="12.75">
      <c r="A76" s="169"/>
      <c r="B76" s="169"/>
      <c r="C76" s="169">
        <v>4290</v>
      </c>
      <c r="D76" s="258"/>
      <c r="E76" s="258">
        <f>F76</f>
        <v>13095</v>
      </c>
      <c r="F76" s="258">
        <v>13095</v>
      </c>
      <c r="G76" s="258"/>
      <c r="H76" s="258"/>
      <c r="I76" s="258"/>
      <c r="J76" s="258"/>
      <c r="K76" s="31"/>
    </row>
    <row r="77" spans="1:11" ht="12.75">
      <c r="A77" s="169"/>
      <c r="B77" s="169">
        <v>85214</v>
      </c>
      <c r="C77" s="169"/>
      <c r="D77" s="258">
        <f>D78</f>
        <v>104377</v>
      </c>
      <c r="E77" s="258">
        <f aca="true" t="shared" si="9" ref="E77:J77">E79</f>
        <v>104377</v>
      </c>
      <c r="F77" s="258">
        <f t="shared" si="9"/>
        <v>104377</v>
      </c>
      <c r="G77" s="258">
        <f t="shared" si="9"/>
        <v>0</v>
      </c>
      <c r="H77" s="258">
        <f t="shared" si="9"/>
        <v>0</v>
      </c>
      <c r="I77" s="258">
        <f t="shared" si="9"/>
        <v>104377</v>
      </c>
      <c r="J77" s="258">
        <f t="shared" si="9"/>
        <v>0</v>
      </c>
      <c r="K77" s="31"/>
    </row>
    <row r="78" spans="1:11" ht="12.75">
      <c r="A78" s="169"/>
      <c r="B78" s="169"/>
      <c r="C78" s="169">
        <v>2010</v>
      </c>
      <c r="D78" s="258">
        <v>104377</v>
      </c>
      <c r="E78" s="258"/>
      <c r="F78" s="258"/>
      <c r="G78" s="258"/>
      <c r="H78" s="258"/>
      <c r="I78" s="258"/>
      <c r="J78" s="258"/>
      <c r="K78" s="31"/>
    </row>
    <row r="79" spans="1:11" ht="12.75">
      <c r="A79" s="169"/>
      <c r="B79" s="169"/>
      <c r="C79" s="169">
        <v>3110</v>
      </c>
      <c r="D79" s="258"/>
      <c r="E79" s="258">
        <f>F79</f>
        <v>104377</v>
      </c>
      <c r="F79" s="258">
        <f>G79+H79+I79</f>
        <v>104377</v>
      </c>
      <c r="G79" s="258"/>
      <c r="H79" s="258"/>
      <c r="I79" s="258">
        <v>104377</v>
      </c>
      <c r="J79" s="258"/>
      <c r="K79" s="31"/>
    </row>
    <row r="80" spans="1:11" ht="12.75">
      <c r="A80" s="169"/>
      <c r="B80" s="169"/>
      <c r="C80" s="169"/>
      <c r="D80" s="258"/>
      <c r="E80" s="258"/>
      <c r="F80" s="258"/>
      <c r="G80" s="258"/>
      <c r="H80" s="258"/>
      <c r="I80" s="258"/>
      <c r="J80" s="258"/>
      <c r="K80" s="31"/>
    </row>
    <row r="81" spans="1:11" ht="12.75">
      <c r="A81" s="169"/>
      <c r="B81" s="169"/>
      <c r="C81" s="169"/>
      <c r="D81" s="258"/>
      <c r="E81" s="258"/>
      <c r="F81" s="258"/>
      <c r="G81" s="258"/>
      <c r="H81" s="258"/>
      <c r="I81" s="258"/>
      <c r="J81" s="258"/>
      <c r="K81" s="31"/>
    </row>
    <row r="82" spans="1:11" ht="12.75">
      <c r="A82" s="169"/>
      <c r="B82" s="169"/>
      <c r="C82" s="169"/>
      <c r="D82" s="258"/>
      <c r="E82" s="258"/>
      <c r="F82" s="258"/>
      <c r="G82" s="258"/>
      <c r="H82" s="258"/>
      <c r="I82" s="258"/>
      <c r="J82" s="258"/>
      <c r="K82" s="31"/>
    </row>
    <row r="83" spans="1:11" ht="12.75">
      <c r="A83" s="169"/>
      <c r="B83" s="169"/>
      <c r="C83" s="169"/>
      <c r="D83" s="258"/>
      <c r="E83" s="258"/>
      <c r="F83" s="258"/>
      <c r="G83" s="258"/>
      <c r="H83" s="258"/>
      <c r="I83" s="258"/>
      <c r="J83" s="258"/>
      <c r="K83" s="31"/>
    </row>
    <row r="84" spans="1:11" ht="12.75">
      <c r="A84" s="169"/>
      <c r="B84" s="169"/>
      <c r="C84" s="169"/>
      <c r="D84" s="258"/>
      <c r="E84" s="258"/>
      <c r="F84" s="258"/>
      <c r="G84" s="258"/>
      <c r="H84" s="258"/>
      <c r="I84" s="258"/>
      <c r="J84" s="258"/>
      <c r="K84" s="31"/>
    </row>
    <row r="85" spans="1:11" ht="15">
      <c r="A85" s="422" t="s">
        <v>167</v>
      </c>
      <c r="B85" s="422"/>
      <c r="C85" s="422"/>
      <c r="D85" s="257">
        <f>D17+D28+D45+D7</f>
        <v>5099257</v>
      </c>
      <c r="E85" s="257">
        <f aca="true" t="shared" si="10" ref="E85:K85">E17+E28+E45+E7</f>
        <v>5099257</v>
      </c>
      <c r="F85" s="257">
        <f t="shared" si="10"/>
        <v>5099257</v>
      </c>
      <c r="G85" s="257">
        <f>G17+G28+G45+G7</f>
        <v>160459</v>
      </c>
      <c r="H85" s="257">
        <f t="shared" si="10"/>
        <v>30950</v>
      </c>
      <c r="I85" s="257">
        <f>I17+I28+I45+I7</f>
        <v>4353540</v>
      </c>
      <c r="J85" s="257">
        <f t="shared" si="10"/>
        <v>0</v>
      </c>
      <c r="K85" s="257">
        <f t="shared" si="10"/>
        <v>15241</v>
      </c>
    </row>
    <row r="86" spans="1:11" ht="12.75" hidden="1">
      <c r="A86" s="169"/>
      <c r="B86" s="169"/>
      <c r="C86" s="169"/>
      <c r="D86" s="258"/>
      <c r="E86" s="258"/>
      <c r="F86" s="258"/>
      <c r="G86" s="258"/>
      <c r="H86" s="258"/>
      <c r="I86" s="258"/>
      <c r="J86" s="258"/>
      <c r="K86" s="31"/>
    </row>
    <row r="87" spans="1:11" ht="12.75" hidden="1">
      <c r="A87" s="341"/>
      <c r="B87" s="341"/>
      <c r="C87" s="341"/>
      <c r="D87" s="342"/>
      <c r="E87" s="342">
        <f>F87+J87</f>
        <v>0</v>
      </c>
      <c r="F87" s="342"/>
      <c r="G87" s="342"/>
      <c r="H87" s="342"/>
      <c r="I87" s="342"/>
      <c r="J87" s="342"/>
      <c r="K87" s="343"/>
    </row>
    <row r="88" spans="1:11" ht="12.75">
      <c r="A88" s="66"/>
      <c r="B88" s="66"/>
      <c r="C88" s="66"/>
      <c r="D88" s="344"/>
      <c r="E88" s="344"/>
      <c r="F88" s="344"/>
      <c r="G88" s="344"/>
      <c r="H88" s="344"/>
      <c r="I88" s="344"/>
      <c r="J88" s="344"/>
      <c r="K88" s="2"/>
    </row>
    <row r="89" spans="1:11" ht="12.75">
      <c r="A89" s="66"/>
      <c r="B89" s="66"/>
      <c r="C89" s="66"/>
      <c r="D89" s="344"/>
      <c r="E89" s="344"/>
      <c r="F89" s="344"/>
      <c r="G89" s="344"/>
      <c r="H89" s="344"/>
      <c r="I89" s="317" t="s">
        <v>358</v>
      </c>
      <c r="J89" s="68"/>
      <c r="K89" s="2"/>
    </row>
    <row r="90" spans="1:11" ht="12.75">
      <c r="A90" s="66"/>
      <c r="B90" s="66"/>
      <c r="C90" s="66"/>
      <c r="D90" s="344"/>
      <c r="E90" s="344"/>
      <c r="F90" s="344"/>
      <c r="G90" s="344"/>
      <c r="H90" s="344"/>
      <c r="I90" s="68"/>
      <c r="J90" s="68"/>
      <c r="K90" s="2"/>
    </row>
    <row r="91" spans="1:11" ht="12.75">
      <c r="A91" s="66"/>
      <c r="B91" s="66"/>
      <c r="C91" s="66"/>
      <c r="D91" s="344"/>
      <c r="E91" s="344"/>
      <c r="F91" s="344"/>
      <c r="G91" s="344"/>
      <c r="H91" s="344"/>
      <c r="I91" s="386" t="s">
        <v>336</v>
      </c>
      <c r="J91" s="387"/>
      <c r="K91" s="2"/>
    </row>
    <row r="92" spans="1:11" ht="12.75">
      <c r="A92" s="66"/>
      <c r="B92" s="66"/>
      <c r="C92" s="66"/>
      <c r="D92" s="344"/>
      <c r="E92" s="344"/>
      <c r="F92" s="344"/>
      <c r="G92" s="344"/>
      <c r="H92" s="344"/>
      <c r="I92" s="344"/>
      <c r="J92" s="344"/>
      <c r="K92" s="2"/>
    </row>
    <row r="93" spans="1:11" ht="12.75">
      <c r="A93" s="66"/>
      <c r="B93" s="66"/>
      <c r="C93" s="66"/>
      <c r="D93" s="344"/>
      <c r="E93" s="344"/>
      <c r="F93" s="344"/>
      <c r="G93" s="344"/>
      <c r="H93" s="344"/>
      <c r="I93" s="344"/>
      <c r="J93" s="344"/>
      <c r="K93" s="2"/>
    </row>
    <row r="94" spans="1:11" ht="12.75" hidden="1">
      <c r="A94" s="66"/>
      <c r="B94" s="66"/>
      <c r="C94" s="66"/>
      <c r="D94" s="344"/>
      <c r="E94" s="344"/>
      <c r="F94" s="344"/>
      <c r="G94" s="344"/>
      <c r="H94" s="344"/>
      <c r="I94" s="344"/>
      <c r="J94" s="344"/>
      <c r="K94" s="2"/>
    </row>
    <row r="95" spans="1:11" ht="12.75" hidden="1">
      <c r="A95" s="66"/>
      <c r="B95" s="66"/>
      <c r="C95" s="66"/>
      <c r="D95" s="344"/>
      <c r="E95" s="344"/>
      <c r="F95" s="344"/>
      <c r="G95" s="344"/>
      <c r="H95" s="344"/>
      <c r="I95" s="344"/>
      <c r="J95" s="344"/>
      <c r="K95" s="2"/>
    </row>
    <row r="96" spans="1:11" ht="12.75" hidden="1">
      <c r="A96" s="66"/>
      <c r="B96" s="66"/>
      <c r="C96" s="66"/>
      <c r="D96" s="344"/>
      <c r="E96" s="344"/>
      <c r="F96" s="344"/>
      <c r="G96" s="344"/>
      <c r="H96" s="344"/>
      <c r="I96" s="344"/>
      <c r="J96" s="344"/>
      <c r="K96" s="2"/>
    </row>
    <row r="97" spans="1:11" ht="12.75" hidden="1">
      <c r="A97" s="66"/>
      <c r="B97" s="66"/>
      <c r="C97" s="66"/>
      <c r="D97" s="344"/>
      <c r="E97" s="344"/>
      <c r="F97" s="344"/>
      <c r="G97" s="344"/>
      <c r="H97" s="344"/>
      <c r="I97" s="344"/>
      <c r="J97" s="344"/>
      <c r="K97" s="2"/>
    </row>
    <row r="98" spans="1:11" ht="12.75" hidden="1">
      <c r="A98" s="66"/>
      <c r="B98" s="66"/>
      <c r="C98" s="66"/>
      <c r="D98" s="344"/>
      <c r="E98" s="344"/>
      <c r="F98" s="344"/>
      <c r="G98" s="344"/>
      <c r="H98" s="344"/>
      <c r="I98" s="344"/>
      <c r="J98" s="344"/>
      <c r="K98" s="2"/>
    </row>
    <row r="99" spans="1:11" s="16" customFormat="1" ht="15">
      <c r="A99" s="420"/>
      <c r="B99" s="420"/>
      <c r="C99" s="420"/>
      <c r="D99" s="345"/>
      <c r="E99" s="345"/>
      <c r="F99" s="345"/>
      <c r="G99" s="345"/>
      <c r="H99" s="345"/>
      <c r="I99" s="345"/>
      <c r="J99" s="345"/>
      <c r="K99" s="345"/>
    </row>
    <row r="102" spans="9:10" ht="12.75">
      <c r="I102" s="387"/>
      <c r="J102" s="387"/>
    </row>
    <row r="103" spans="9:10" ht="12.75">
      <c r="I103" s="68"/>
      <c r="J103" s="68"/>
    </row>
    <row r="104" spans="9:10" ht="12.75">
      <c r="I104" s="387"/>
      <c r="J104" s="387"/>
    </row>
  </sheetData>
  <mergeCells count="16">
    <mergeCell ref="A99:C99"/>
    <mergeCell ref="I102:J102"/>
    <mergeCell ref="I104:J104"/>
    <mergeCell ref="K3:K5"/>
    <mergeCell ref="F4:F5"/>
    <mergeCell ref="G4:I4"/>
    <mergeCell ref="J4:J5"/>
    <mergeCell ref="A85:C85"/>
    <mergeCell ref="I91:J91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0.9902777777777778" bottom="0.39375" header="0.5118055555555556" footer="0.5118055555555556"/>
  <pageSetup fitToHeight="0" horizontalDpi="300" verticalDpi="300" orientation="landscape" paperSize="9" scale="79" r:id="rId1"/>
  <headerFooter alignWithMargins="0">
    <oddHeader>&amp;RZałącznik nr &amp;A
 do Uchwały Rady Gminy Nr XXVII/248/09
z dnia 13 sierpnia 2009r.</oddHeader>
    <oddFooter>&amp;CStrona &amp;P z &amp;N</oddFooter>
  </headerFooter>
  <rowBreaks count="1" manualBreakCount="1">
    <brk id="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C10">
      <selection activeCell="J21" sqref="J21"/>
    </sheetView>
  </sheetViews>
  <sheetFormatPr defaultColWidth="9.00390625" defaultRowHeight="12.75"/>
  <cols>
    <col min="1" max="1" width="4.75390625" style="1" customWidth="1"/>
    <col min="2" max="2" width="37.75390625" style="1" customWidth="1"/>
    <col min="3" max="3" width="15.125" style="1" customWidth="1"/>
    <col min="4" max="4" width="12.125" style="1" customWidth="1"/>
    <col min="5" max="5" width="12.875" style="1" customWidth="1"/>
    <col min="6" max="6" width="13.00390625" style="1" customWidth="1"/>
    <col min="7" max="7" width="12.125" style="1" customWidth="1"/>
    <col min="8" max="8" width="12.00390625" style="1" customWidth="1"/>
    <col min="9" max="9" width="10.625" style="1" customWidth="1"/>
    <col min="10" max="10" width="10.25390625" style="2" customWidth="1"/>
  </cols>
  <sheetData>
    <row r="1" spans="1:10" ht="18">
      <c r="A1" s="388" t="s">
        <v>456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6" ht="18">
      <c r="A2" s="69"/>
      <c r="B2" s="69"/>
      <c r="C2" s="69"/>
      <c r="D2" s="69"/>
      <c r="E2" s="69"/>
      <c r="F2" s="69"/>
    </row>
    <row r="3" spans="2:10" ht="12.75">
      <c r="B3" s="68"/>
      <c r="C3" s="68"/>
      <c r="D3" s="68"/>
      <c r="E3" s="68"/>
      <c r="J3" s="262" t="s">
        <v>457</v>
      </c>
    </row>
    <row r="4" spans="1:10" ht="15.75" customHeight="1">
      <c r="A4" s="423" t="s">
        <v>458</v>
      </c>
      <c r="B4" s="423" t="s">
        <v>459</v>
      </c>
      <c r="C4" s="424" t="s">
        <v>888</v>
      </c>
      <c r="D4" s="423" t="s">
        <v>460</v>
      </c>
      <c r="E4" s="423"/>
      <c r="F4" s="423"/>
      <c r="G4" s="423"/>
      <c r="H4" s="423"/>
      <c r="I4" s="423"/>
      <c r="J4" s="423"/>
    </row>
    <row r="5" spans="1:10" ht="15.75" customHeight="1">
      <c r="A5" s="423"/>
      <c r="B5" s="423"/>
      <c r="C5" s="424"/>
      <c r="D5" s="423">
        <v>2009</v>
      </c>
      <c r="E5" s="423">
        <v>2010</v>
      </c>
      <c r="F5" s="423">
        <v>2011</v>
      </c>
      <c r="G5" s="425">
        <v>2012</v>
      </c>
      <c r="H5" s="425">
        <v>2013</v>
      </c>
      <c r="I5" s="429">
        <v>2014</v>
      </c>
      <c r="J5" s="430">
        <v>2015</v>
      </c>
    </row>
    <row r="6" spans="1:10" ht="15.75" customHeight="1">
      <c r="A6" s="423"/>
      <c r="B6" s="423"/>
      <c r="C6" s="424"/>
      <c r="D6" s="423"/>
      <c r="E6" s="423"/>
      <c r="F6" s="423"/>
      <c r="G6" s="425"/>
      <c r="H6" s="425"/>
      <c r="I6" s="429"/>
      <c r="J6" s="430"/>
    </row>
    <row r="7" spans="1:10" ht="15.75" customHeight="1">
      <c r="A7" s="423"/>
      <c r="B7" s="423"/>
      <c r="C7" s="424"/>
      <c r="D7" s="423"/>
      <c r="E7" s="423"/>
      <c r="F7" s="423"/>
      <c r="G7" s="425"/>
      <c r="H7" s="425"/>
      <c r="I7" s="429"/>
      <c r="J7" s="430"/>
    </row>
    <row r="8" spans="1:10" ht="15.75" customHeight="1">
      <c r="A8" s="423"/>
      <c r="B8" s="423"/>
      <c r="C8" s="424"/>
      <c r="D8" s="423"/>
      <c r="E8" s="423"/>
      <c r="F8" s="423"/>
      <c r="G8" s="425"/>
      <c r="H8" s="425"/>
      <c r="I8" s="429"/>
      <c r="J8" s="430"/>
    </row>
    <row r="9" spans="1:10" ht="7.5" customHeight="1">
      <c r="A9" s="265">
        <v>1</v>
      </c>
      <c r="B9" s="265">
        <v>2</v>
      </c>
      <c r="C9" s="265">
        <v>3</v>
      </c>
      <c r="D9" s="265">
        <v>4</v>
      </c>
      <c r="E9" s="265">
        <v>5</v>
      </c>
      <c r="F9" s="266">
        <v>6</v>
      </c>
      <c r="G9" s="267">
        <v>7</v>
      </c>
      <c r="H9" s="267">
        <v>8</v>
      </c>
      <c r="I9" s="267">
        <v>9</v>
      </c>
      <c r="J9" s="268">
        <v>10</v>
      </c>
    </row>
    <row r="10" spans="1:10" ht="19.5" customHeight="1">
      <c r="A10" s="269" t="s">
        <v>461</v>
      </c>
      <c r="B10" s="270" t="s">
        <v>462</v>
      </c>
      <c r="C10" s="271"/>
      <c r="D10" s="271"/>
      <c r="E10" s="271"/>
      <c r="F10" s="271"/>
      <c r="G10" s="272"/>
      <c r="H10" s="272"/>
      <c r="I10" s="272"/>
      <c r="J10" s="273"/>
    </row>
    <row r="11" spans="1:10" ht="19.5" customHeight="1">
      <c r="A11" s="274" t="s">
        <v>463</v>
      </c>
      <c r="B11" s="275" t="s">
        <v>464</v>
      </c>
      <c r="C11" s="276">
        <v>4180630</v>
      </c>
      <c r="D11" s="276">
        <v>11941305</v>
      </c>
      <c r="E11" s="276">
        <v>10820769</v>
      </c>
      <c r="F11" s="276">
        <v>9285501</v>
      </c>
      <c r="G11" s="276">
        <v>7550233</v>
      </c>
      <c r="H11" s="276">
        <v>5414965</v>
      </c>
      <c r="I11" s="276">
        <v>2441663</v>
      </c>
      <c r="J11" s="277"/>
    </row>
    <row r="12" spans="1:10" ht="19.5" customHeight="1">
      <c r="A12" s="274" t="s">
        <v>465</v>
      </c>
      <c r="B12" s="275" t="s">
        <v>466</v>
      </c>
      <c r="C12" s="276">
        <v>761261</v>
      </c>
      <c r="D12" s="276">
        <v>456963</v>
      </c>
      <c r="E12" s="276"/>
      <c r="F12" s="276"/>
      <c r="G12" s="276"/>
      <c r="H12" s="276"/>
      <c r="I12" s="276"/>
      <c r="J12" s="277"/>
    </row>
    <row r="13" spans="1:10" ht="19.5" customHeight="1">
      <c r="A13" s="274" t="s">
        <v>467</v>
      </c>
      <c r="B13" s="275" t="s">
        <v>468</v>
      </c>
      <c r="C13" s="276"/>
      <c r="D13" s="276"/>
      <c r="E13" s="276"/>
      <c r="F13" s="276"/>
      <c r="G13" s="276"/>
      <c r="H13" s="276"/>
      <c r="I13" s="276"/>
      <c r="J13" s="277"/>
    </row>
    <row r="14" spans="1:10" ht="19.5" customHeight="1">
      <c r="A14" s="278" t="s">
        <v>469</v>
      </c>
      <c r="B14" s="275" t="s">
        <v>470</v>
      </c>
      <c r="C14" s="276"/>
      <c r="D14" s="276"/>
      <c r="E14" s="276"/>
      <c r="F14" s="276"/>
      <c r="G14" s="276"/>
      <c r="H14" s="276"/>
      <c r="I14" s="276"/>
      <c r="J14" s="277"/>
    </row>
    <row r="15" spans="1:10" ht="19.5" customHeight="1">
      <c r="A15" s="278"/>
      <c r="B15" s="275" t="s">
        <v>471</v>
      </c>
      <c r="C15" s="276"/>
      <c r="D15" s="276"/>
      <c r="E15" s="276"/>
      <c r="F15" s="276"/>
      <c r="G15" s="276"/>
      <c r="H15" s="276"/>
      <c r="I15" s="276"/>
      <c r="J15" s="277"/>
    </row>
    <row r="16" spans="1:10" ht="19.5" customHeight="1">
      <c r="A16" s="278"/>
      <c r="B16" s="275" t="s">
        <v>472</v>
      </c>
      <c r="C16" s="276"/>
      <c r="D16" s="276"/>
      <c r="E16" s="276"/>
      <c r="F16" s="276"/>
      <c r="G16" s="276"/>
      <c r="H16" s="276"/>
      <c r="I16" s="276"/>
      <c r="J16" s="277"/>
    </row>
    <row r="17" spans="1:10" ht="19.5" customHeight="1">
      <c r="A17" s="278"/>
      <c r="B17" s="279" t="s">
        <v>473</v>
      </c>
      <c r="C17" s="276"/>
      <c r="D17" s="276"/>
      <c r="E17" s="276"/>
      <c r="F17" s="276"/>
      <c r="G17" s="276"/>
      <c r="H17" s="276"/>
      <c r="I17" s="276"/>
      <c r="J17" s="277"/>
    </row>
    <row r="18" spans="1:10" ht="19.5" customHeight="1">
      <c r="A18" s="278"/>
      <c r="B18" s="279" t="s">
        <v>474</v>
      </c>
      <c r="C18" s="276"/>
      <c r="D18" s="276"/>
      <c r="E18" s="276"/>
      <c r="F18" s="276"/>
      <c r="G18" s="276"/>
      <c r="H18" s="276"/>
      <c r="I18" s="276"/>
      <c r="J18" s="277"/>
    </row>
    <row r="19" spans="1:10" ht="19.5" customHeight="1">
      <c r="A19" s="278"/>
      <c r="B19" s="279" t="s">
        <v>475</v>
      </c>
      <c r="C19" s="276"/>
      <c r="D19" s="276"/>
      <c r="E19" s="276"/>
      <c r="F19" s="276"/>
      <c r="G19" s="276"/>
      <c r="H19" s="276"/>
      <c r="I19" s="276"/>
      <c r="J19" s="277"/>
    </row>
    <row r="20" spans="1:10" ht="19.5" customHeight="1">
      <c r="A20" s="280"/>
      <c r="B20" s="279" t="s">
        <v>476</v>
      </c>
      <c r="C20" s="276"/>
      <c r="D20" s="276"/>
      <c r="E20" s="276"/>
      <c r="F20" s="276"/>
      <c r="G20" s="276"/>
      <c r="H20" s="276"/>
      <c r="I20" s="276"/>
      <c r="J20" s="277"/>
    </row>
    <row r="21" spans="1:10" s="16" customFormat="1" ht="19.5" customHeight="1">
      <c r="A21" s="281" t="s">
        <v>477</v>
      </c>
      <c r="B21" s="282" t="s">
        <v>478</v>
      </c>
      <c r="C21" s="283">
        <v>26840777</v>
      </c>
      <c r="D21" s="283">
        <v>34727399</v>
      </c>
      <c r="E21" s="283">
        <v>37787331</v>
      </c>
      <c r="F21" s="283">
        <v>26214136</v>
      </c>
      <c r="G21" s="284">
        <v>26897914</v>
      </c>
      <c r="H21" s="284">
        <v>27599638</v>
      </c>
      <c r="I21" s="284">
        <v>28319784</v>
      </c>
      <c r="J21" s="284">
        <v>29058839</v>
      </c>
    </row>
    <row r="22" spans="1:10" s="16" customFormat="1" ht="30.75" customHeight="1">
      <c r="A22" s="281" t="s">
        <v>479</v>
      </c>
      <c r="B22" s="285" t="s">
        <v>480</v>
      </c>
      <c r="C22" s="283">
        <f>C11+C12</f>
        <v>4941891</v>
      </c>
      <c r="D22" s="284">
        <f aca="true" t="shared" si="0" ref="D22:I22">D11+D12</f>
        <v>12398268</v>
      </c>
      <c r="E22" s="284">
        <f t="shared" si="0"/>
        <v>10820769</v>
      </c>
      <c r="F22" s="284">
        <f t="shared" si="0"/>
        <v>9285501</v>
      </c>
      <c r="G22" s="284">
        <f t="shared" si="0"/>
        <v>7550233</v>
      </c>
      <c r="H22" s="284">
        <f t="shared" si="0"/>
        <v>5414965</v>
      </c>
      <c r="I22" s="284">
        <f t="shared" si="0"/>
        <v>2441663</v>
      </c>
      <c r="J22" s="286"/>
    </row>
    <row r="23" spans="1:10" s="16" customFormat="1" ht="14.25" customHeight="1">
      <c r="A23" s="427" t="s">
        <v>481</v>
      </c>
      <c r="B23" s="428" t="s">
        <v>482</v>
      </c>
      <c r="C23" s="426">
        <f>C22/C21</f>
        <v>0.1841187756971417</v>
      </c>
      <c r="D23" s="426">
        <f aca="true" t="shared" si="1" ref="D23:J23">D22/D21</f>
        <v>0.3570168903234014</v>
      </c>
      <c r="E23" s="426">
        <f t="shared" si="1"/>
        <v>0.28635970611420003</v>
      </c>
      <c r="F23" s="426">
        <f t="shared" si="1"/>
        <v>0.35421731999864503</v>
      </c>
      <c r="G23" s="426">
        <f t="shared" si="1"/>
        <v>0.2806995739520916</v>
      </c>
      <c r="H23" s="426">
        <f t="shared" si="1"/>
        <v>0.1961969573658901</v>
      </c>
      <c r="I23" s="426">
        <f t="shared" si="1"/>
        <v>0.08621757143345443</v>
      </c>
      <c r="J23" s="426">
        <f t="shared" si="1"/>
        <v>0</v>
      </c>
    </row>
    <row r="24" spans="1:10" s="16" customFormat="1" ht="12.75">
      <c r="A24" s="427"/>
      <c r="B24" s="428"/>
      <c r="C24" s="426"/>
      <c r="D24" s="426"/>
      <c r="E24" s="426"/>
      <c r="F24" s="426"/>
      <c r="G24" s="426"/>
      <c r="H24" s="426"/>
      <c r="I24" s="426"/>
      <c r="J24" s="426"/>
    </row>
    <row r="25" spans="1:10" ht="12.75">
      <c r="A25" s="66"/>
      <c r="B25" s="261"/>
      <c r="C25" s="287"/>
      <c r="D25" s="287"/>
      <c r="E25" s="287"/>
      <c r="F25" s="287"/>
      <c r="G25" s="287"/>
      <c r="H25" s="287"/>
      <c r="I25" s="287"/>
      <c r="J25" s="288"/>
    </row>
    <row r="26" spans="1:7" ht="12.75">
      <c r="A26" s="68"/>
      <c r="B26" s="68"/>
      <c r="C26" s="68"/>
      <c r="D26" s="68"/>
      <c r="E26" s="68"/>
      <c r="F26" s="68"/>
      <c r="G26" s="66" t="s">
        <v>483</v>
      </c>
    </row>
    <row r="27" spans="1:7" ht="12.75">
      <c r="A27" s="68"/>
      <c r="B27" s="68"/>
      <c r="C27" s="68"/>
      <c r="D27" s="68"/>
      <c r="E27" s="68"/>
      <c r="F27" s="68"/>
      <c r="G27" s="68"/>
    </row>
    <row r="28" spans="1:7" ht="12.75">
      <c r="A28" s="68"/>
      <c r="B28" s="68"/>
      <c r="C28" s="68"/>
      <c r="D28" s="68"/>
      <c r="E28" s="68"/>
      <c r="F28" s="68"/>
      <c r="G28" s="66" t="s">
        <v>484</v>
      </c>
    </row>
  </sheetData>
  <mergeCells count="22">
    <mergeCell ref="I23:I24"/>
    <mergeCell ref="J23:J24"/>
    <mergeCell ref="I5:I8"/>
    <mergeCell ref="J5:J8"/>
    <mergeCell ref="A23:A24"/>
    <mergeCell ref="B23:B24"/>
    <mergeCell ref="C23:C24"/>
    <mergeCell ref="D23:D24"/>
    <mergeCell ref="E23:E24"/>
    <mergeCell ref="F23:F24"/>
    <mergeCell ref="G23:G24"/>
    <mergeCell ref="H23:H24"/>
    <mergeCell ref="A1:J1"/>
    <mergeCell ref="A4:A8"/>
    <mergeCell ref="B4:B8"/>
    <mergeCell ref="C4:C8"/>
    <mergeCell ref="D4:J4"/>
    <mergeCell ref="D5:D8"/>
    <mergeCell ref="E5:E8"/>
    <mergeCell ref="F5:F8"/>
    <mergeCell ref="G5:G8"/>
    <mergeCell ref="H5:H8"/>
  </mergeCells>
  <printOptions horizontalCentered="1" verticalCentered="1"/>
  <pageMargins left="0.19652777777777777" right="0.5902777777777778" top="0.9055555555555556" bottom="0.6298611111111111" header="0.3541666666666667" footer="0.5118055555555556"/>
  <pageSetup fitToHeight="0" horizontalDpi="300" verticalDpi="300" orientation="landscape" paperSize="9" r:id="rId1"/>
  <headerFooter alignWithMargins="0">
    <oddHeader>&amp;R&amp;9Załącznik nr &amp;A
 do uchwały Rady Gminy Nr  XXVII/248/09
z dnia 13 sierpnia 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C1">
      <selection activeCell="E15" sqref="E15"/>
    </sheetView>
  </sheetViews>
  <sheetFormatPr defaultColWidth="9.00390625" defaultRowHeight="12.75"/>
  <cols>
    <col min="1" max="1" width="5.625" style="68" customWidth="1"/>
    <col min="2" max="2" width="60.625" style="68" customWidth="1"/>
    <col min="3" max="3" width="15.75390625" style="68" customWidth="1"/>
    <col min="4" max="4" width="16.25390625" style="68" customWidth="1"/>
    <col min="5" max="7" width="12.75390625" style="68" customWidth="1"/>
    <col min="8" max="8" width="11.375" style="68" customWidth="1"/>
    <col min="9" max="9" width="11.625" style="68" customWidth="1"/>
    <col min="10" max="10" width="11.125" style="65" customWidth="1"/>
    <col min="11" max="16384" width="9.125" style="68" customWidth="1"/>
  </cols>
  <sheetData>
    <row r="1" spans="1:10" ht="18" customHeight="1">
      <c r="A1" s="390" t="s">
        <v>485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2.75">
      <c r="J2" s="262" t="s">
        <v>486</v>
      </c>
    </row>
    <row r="3" spans="1:10" ht="24.75" customHeight="1">
      <c r="A3" s="423" t="s">
        <v>487</v>
      </c>
      <c r="B3" s="423" t="s">
        <v>488</v>
      </c>
      <c r="C3" s="412" t="s">
        <v>887</v>
      </c>
      <c r="D3" s="423" t="s">
        <v>489</v>
      </c>
      <c r="E3" s="423" t="s">
        <v>490</v>
      </c>
      <c r="F3" s="423"/>
      <c r="G3" s="423"/>
      <c r="H3" s="423"/>
      <c r="I3" s="423"/>
      <c r="J3" s="423"/>
    </row>
    <row r="4" spans="1:10" ht="18.75" customHeight="1">
      <c r="A4" s="423"/>
      <c r="B4" s="423"/>
      <c r="C4" s="412"/>
      <c r="D4" s="423"/>
      <c r="E4" s="264">
        <v>2010</v>
      </c>
      <c r="F4" s="264">
        <v>2011</v>
      </c>
      <c r="G4" s="289">
        <v>2012</v>
      </c>
      <c r="H4" s="290">
        <v>2013</v>
      </c>
      <c r="I4" s="291">
        <v>2014</v>
      </c>
      <c r="J4" s="263">
        <v>2015</v>
      </c>
    </row>
    <row r="5" spans="1:10" ht="7.5" customHeight="1">
      <c r="A5" s="292">
        <v>1</v>
      </c>
      <c r="B5" s="265">
        <v>2</v>
      </c>
      <c r="C5" s="265">
        <v>3</v>
      </c>
      <c r="D5" s="265">
        <v>4</v>
      </c>
      <c r="E5" s="265">
        <v>5</v>
      </c>
      <c r="F5" s="265">
        <v>6</v>
      </c>
      <c r="G5" s="293">
        <v>7</v>
      </c>
      <c r="H5" s="294">
        <v>8</v>
      </c>
      <c r="I5" s="295">
        <v>9</v>
      </c>
      <c r="J5" s="268">
        <v>10</v>
      </c>
    </row>
    <row r="6" spans="1:10" ht="17.25" customHeight="1">
      <c r="A6" s="296" t="s">
        <v>491</v>
      </c>
      <c r="B6" s="297" t="s">
        <v>492</v>
      </c>
      <c r="C6" s="298">
        <f>SUM(C7,C11,C12,C13)</f>
        <v>26840777</v>
      </c>
      <c r="D6" s="298">
        <f aca="true" t="shared" si="0" ref="D6:J6">SUM(D7,D11,D12,D13)</f>
        <v>34727399</v>
      </c>
      <c r="E6" s="298">
        <f t="shared" si="0"/>
        <v>37787331</v>
      </c>
      <c r="F6" s="298">
        <f t="shared" si="0"/>
        <v>26214136</v>
      </c>
      <c r="G6" s="298">
        <f t="shared" si="0"/>
        <v>26897914</v>
      </c>
      <c r="H6" s="298">
        <f t="shared" si="0"/>
        <v>27599638</v>
      </c>
      <c r="I6" s="299">
        <f t="shared" si="0"/>
        <v>28319784</v>
      </c>
      <c r="J6" s="300">
        <f t="shared" si="0"/>
        <v>29058839</v>
      </c>
    </row>
    <row r="7" spans="1:10" ht="17.25" customHeight="1">
      <c r="A7" s="301" t="s">
        <v>493</v>
      </c>
      <c r="B7" s="302" t="s">
        <v>494</v>
      </c>
      <c r="C7" s="303">
        <v>6949743</v>
      </c>
      <c r="D7" s="303">
        <v>6210119</v>
      </c>
      <c r="E7" s="303">
        <v>6365431</v>
      </c>
      <c r="F7" s="303">
        <v>6524567</v>
      </c>
      <c r="G7" s="303">
        <v>6687681</v>
      </c>
      <c r="H7" s="303">
        <v>6854873</v>
      </c>
      <c r="I7" s="304">
        <v>7026245</v>
      </c>
      <c r="J7" s="303">
        <v>7201901</v>
      </c>
    </row>
    <row r="8" spans="1:10" ht="16.5" customHeight="1">
      <c r="A8" s="301" t="s">
        <v>495</v>
      </c>
      <c r="B8" s="302" t="s">
        <v>496</v>
      </c>
      <c r="C8" s="303">
        <v>3585933</v>
      </c>
      <c r="D8" s="303">
        <v>3741874</v>
      </c>
      <c r="E8" s="303">
        <v>3835418</v>
      </c>
      <c r="F8" s="303">
        <v>3931303</v>
      </c>
      <c r="G8" s="303">
        <v>4029586</v>
      </c>
      <c r="H8" s="303">
        <v>4130326</v>
      </c>
      <c r="I8" s="304">
        <v>4233584</v>
      </c>
      <c r="J8" s="303">
        <v>4339423</v>
      </c>
    </row>
    <row r="9" spans="1:10" ht="14.25" customHeight="1">
      <c r="A9" s="301" t="s">
        <v>497</v>
      </c>
      <c r="B9" s="302" t="s">
        <v>498</v>
      </c>
      <c r="C9" s="303">
        <v>357326</v>
      </c>
      <c r="D9" s="303">
        <v>367400</v>
      </c>
      <c r="E9" s="303">
        <v>376585</v>
      </c>
      <c r="F9" s="303">
        <v>385999</v>
      </c>
      <c r="G9" s="303">
        <v>395649</v>
      </c>
      <c r="H9" s="303">
        <v>405541</v>
      </c>
      <c r="I9" s="304">
        <v>415679</v>
      </c>
      <c r="J9" s="303">
        <v>426071</v>
      </c>
    </row>
    <row r="10" spans="1:10" ht="15.75" customHeight="1">
      <c r="A10" s="301" t="s">
        <v>499</v>
      </c>
      <c r="B10" s="305" t="s">
        <v>500</v>
      </c>
      <c r="C10" s="306">
        <v>1652877</v>
      </c>
      <c r="D10" s="306">
        <v>1785035</v>
      </c>
      <c r="E10" s="306">
        <v>1829720</v>
      </c>
      <c r="F10" s="306">
        <v>1875463</v>
      </c>
      <c r="G10" s="303">
        <v>1922349</v>
      </c>
      <c r="H10" s="303">
        <v>1970409</v>
      </c>
      <c r="I10" s="304">
        <v>2019668</v>
      </c>
      <c r="J10" s="303">
        <v>2070160</v>
      </c>
    </row>
    <row r="11" spans="1:10" ht="15" customHeight="1">
      <c r="A11" s="301" t="s">
        <v>508</v>
      </c>
      <c r="B11" s="307" t="s">
        <v>509</v>
      </c>
      <c r="C11" s="303">
        <v>11725391</v>
      </c>
      <c r="D11" s="303">
        <v>13791427</v>
      </c>
      <c r="E11" s="303">
        <v>13663164</v>
      </c>
      <c r="F11" s="303">
        <v>14004743</v>
      </c>
      <c r="G11" s="303">
        <v>14354862</v>
      </c>
      <c r="H11" s="303">
        <v>14713733</v>
      </c>
      <c r="I11" s="304">
        <v>15081576</v>
      </c>
      <c r="J11" s="303">
        <v>15458616</v>
      </c>
    </row>
    <row r="12" spans="1:10" ht="15.75" customHeight="1">
      <c r="A12" s="301" t="s">
        <v>510</v>
      </c>
      <c r="B12" s="302" t="s">
        <v>511</v>
      </c>
      <c r="C12" s="303">
        <v>7859655</v>
      </c>
      <c r="D12" s="303">
        <v>6711912</v>
      </c>
      <c r="E12" s="303">
        <v>5519249</v>
      </c>
      <c r="F12" s="303">
        <v>5684826</v>
      </c>
      <c r="G12" s="303">
        <v>5855371</v>
      </c>
      <c r="H12" s="303">
        <v>6031032</v>
      </c>
      <c r="I12" s="304">
        <v>6211963</v>
      </c>
      <c r="J12" s="303">
        <v>6398322</v>
      </c>
    </row>
    <row r="13" spans="1:10" ht="15.75" customHeight="1">
      <c r="A13" s="301" t="s">
        <v>512</v>
      </c>
      <c r="B13" s="302" t="s">
        <v>513</v>
      </c>
      <c r="C13" s="303">
        <v>305988</v>
      </c>
      <c r="D13" s="303">
        <v>8013941</v>
      </c>
      <c r="E13" s="303">
        <v>12239487</v>
      </c>
      <c r="F13" s="303">
        <v>0</v>
      </c>
      <c r="G13" s="303">
        <v>0</v>
      </c>
      <c r="H13" s="303">
        <v>0</v>
      </c>
      <c r="I13" s="304">
        <v>0</v>
      </c>
      <c r="J13" s="303"/>
    </row>
    <row r="14" spans="1:10" s="147" customFormat="1" ht="14.25" customHeight="1">
      <c r="A14" s="308" t="s">
        <v>514</v>
      </c>
      <c r="B14" s="309" t="s">
        <v>515</v>
      </c>
      <c r="C14" s="310">
        <v>28038623</v>
      </c>
      <c r="D14" s="310">
        <v>42643101</v>
      </c>
      <c r="E14" s="310">
        <v>35361056</v>
      </c>
      <c r="F14" s="310">
        <v>24509092</v>
      </c>
      <c r="G14" s="310">
        <v>24143548</v>
      </c>
      <c r="H14" s="310">
        <v>26117413</v>
      </c>
      <c r="I14" s="311">
        <v>26011482</v>
      </c>
      <c r="J14" s="310">
        <v>26970399</v>
      </c>
    </row>
    <row r="15" spans="1:10" ht="19.5" customHeight="1">
      <c r="A15" s="301" t="s">
        <v>516</v>
      </c>
      <c r="B15" s="309" t="s">
        <v>517</v>
      </c>
      <c r="C15" s="310">
        <f aca="true" t="shared" si="1" ref="C15:J15">SUM(C16,C20,C24:C25)</f>
        <v>1897845</v>
      </c>
      <c r="D15" s="310">
        <f t="shared" si="1"/>
        <v>5434506</v>
      </c>
      <c r="E15" s="310">
        <f t="shared" si="1"/>
        <v>2247499</v>
      </c>
      <c r="F15" s="310">
        <f t="shared" si="1"/>
        <v>2090268</v>
      </c>
      <c r="G15" s="310">
        <v>2200268</v>
      </c>
      <c r="H15" s="310">
        <f t="shared" si="1"/>
        <v>2509268</v>
      </c>
      <c r="I15" s="311">
        <f t="shared" si="1"/>
        <v>3256302</v>
      </c>
      <c r="J15" s="310">
        <f t="shared" si="1"/>
        <v>2563663</v>
      </c>
    </row>
    <row r="16" spans="1:10" s="147" customFormat="1" ht="17.25" customHeight="1">
      <c r="A16" s="308" t="s">
        <v>518</v>
      </c>
      <c r="B16" s="312" t="s">
        <v>519</v>
      </c>
      <c r="C16" s="310">
        <f>SUM(C17:C19)</f>
        <v>1897845</v>
      </c>
      <c r="D16" s="310">
        <f aca="true" t="shared" si="2" ref="D16:I16">SUM(D17:D19)</f>
        <v>3920506</v>
      </c>
      <c r="E16" s="310">
        <f t="shared" si="2"/>
        <v>770585</v>
      </c>
      <c r="F16" s="310">
        <f t="shared" si="2"/>
        <v>201600</v>
      </c>
      <c r="G16" s="310">
        <f t="shared" si="2"/>
        <v>187600</v>
      </c>
      <c r="H16" s="310">
        <f t="shared" si="2"/>
        <v>173600</v>
      </c>
      <c r="I16" s="311">
        <f t="shared" si="2"/>
        <v>0</v>
      </c>
      <c r="J16" s="310">
        <f>SUM(J17:J19)</f>
        <v>0</v>
      </c>
    </row>
    <row r="17" spans="1:10" ht="17.25" customHeight="1">
      <c r="A17" s="301" t="s">
        <v>520</v>
      </c>
      <c r="B17" s="302" t="s">
        <v>521</v>
      </c>
      <c r="C17" s="313">
        <v>845806</v>
      </c>
      <c r="D17" s="313">
        <v>717450</v>
      </c>
      <c r="E17" s="313">
        <v>159600</v>
      </c>
      <c r="F17" s="313">
        <v>159600</v>
      </c>
      <c r="G17" s="313">
        <v>159600</v>
      </c>
      <c r="H17" s="313">
        <v>159600</v>
      </c>
      <c r="I17" s="314"/>
      <c r="J17" s="303"/>
    </row>
    <row r="18" spans="1:10" s="317" customFormat="1" ht="26.25" customHeight="1">
      <c r="A18" s="315" t="s">
        <v>522</v>
      </c>
      <c r="B18" s="316" t="s">
        <v>523</v>
      </c>
      <c r="C18" s="313">
        <v>875316</v>
      </c>
      <c r="D18" s="313">
        <v>3073056</v>
      </c>
      <c r="E18" s="313">
        <v>512985</v>
      </c>
      <c r="F18" s="313"/>
      <c r="G18" s="313"/>
      <c r="H18" s="313"/>
      <c r="I18" s="314"/>
      <c r="J18" s="313"/>
    </row>
    <row r="19" spans="1:10" ht="15.75" customHeight="1">
      <c r="A19" s="301" t="s">
        <v>524</v>
      </c>
      <c r="B19" s="302" t="s">
        <v>525</v>
      </c>
      <c r="C19" s="303">
        <v>176723</v>
      </c>
      <c r="D19" s="303">
        <v>130000</v>
      </c>
      <c r="E19" s="303">
        <v>98000</v>
      </c>
      <c r="F19" s="303">
        <v>42000</v>
      </c>
      <c r="G19" s="303">
        <v>28000</v>
      </c>
      <c r="H19" s="303">
        <v>14000</v>
      </c>
      <c r="I19" s="304"/>
      <c r="J19" s="303"/>
    </row>
    <row r="20" spans="1:10" s="147" customFormat="1" ht="15" customHeight="1">
      <c r="A20" s="308" t="s">
        <v>526</v>
      </c>
      <c r="B20" s="312" t="s">
        <v>527</v>
      </c>
      <c r="C20" s="310">
        <f>SUM(C21:C23)</f>
        <v>0</v>
      </c>
      <c r="D20" s="310">
        <f aca="true" t="shared" si="3" ref="D20:J20">SUM(D21:D23)</f>
        <v>140000</v>
      </c>
      <c r="E20" s="310">
        <f t="shared" si="3"/>
        <v>1476914</v>
      </c>
      <c r="F20" s="310">
        <f t="shared" si="3"/>
        <v>1888668</v>
      </c>
      <c r="G20" s="310">
        <f t="shared" si="3"/>
        <v>2012668</v>
      </c>
      <c r="H20" s="310">
        <f t="shared" si="3"/>
        <v>2335668</v>
      </c>
      <c r="I20" s="311">
        <f t="shared" si="3"/>
        <v>3256302</v>
      </c>
      <c r="J20" s="310">
        <f t="shared" si="3"/>
        <v>2563663</v>
      </c>
    </row>
    <row r="21" spans="1:10" ht="13.5" customHeight="1">
      <c r="A21" s="301" t="s">
        <v>528</v>
      </c>
      <c r="B21" s="302" t="s">
        <v>529</v>
      </c>
      <c r="C21" s="303"/>
      <c r="D21" s="303"/>
      <c r="E21" s="303">
        <v>752784</v>
      </c>
      <c r="F21" s="303">
        <v>1375668</v>
      </c>
      <c r="G21" s="303">
        <v>1575668</v>
      </c>
      <c r="H21" s="303">
        <v>1975668</v>
      </c>
      <c r="I21" s="304">
        <v>2973302</v>
      </c>
      <c r="J21" s="303">
        <v>2441663</v>
      </c>
    </row>
    <row r="22" spans="1:10" s="317" customFormat="1" ht="27.75" customHeight="1">
      <c r="A22" s="315" t="s">
        <v>530</v>
      </c>
      <c r="B22" s="316" t="s">
        <v>531</v>
      </c>
      <c r="C22" s="313"/>
      <c r="D22" s="313"/>
      <c r="E22" s="313">
        <v>152130</v>
      </c>
      <c r="F22" s="313"/>
      <c r="G22" s="313"/>
      <c r="H22" s="313"/>
      <c r="I22" s="314"/>
      <c r="J22" s="313"/>
    </row>
    <row r="23" spans="1:10" ht="15.75" customHeight="1">
      <c r="A23" s="301" t="s">
        <v>532</v>
      </c>
      <c r="B23" s="302" t="s">
        <v>533</v>
      </c>
      <c r="C23" s="303"/>
      <c r="D23" s="303">
        <v>140000</v>
      </c>
      <c r="E23" s="303">
        <v>572000</v>
      </c>
      <c r="F23" s="303">
        <v>513000</v>
      </c>
      <c r="G23" s="303">
        <v>437000</v>
      </c>
      <c r="H23" s="303">
        <v>360000</v>
      </c>
      <c r="I23" s="304">
        <v>283000</v>
      </c>
      <c r="J23" s="303">
        <v>122000</v>
      </c>
    </row>
    <row r="24" spans="1:10" s="147" customFormat="1" ht="11.25" customHeight="1">
      <c r="A24" s="308" t="s">
        <v>534</v>
      </c>
      <c r="B24" s="318" t="s">
        <v>535</v>
      </c>
      <c r="C24" s="310"/>
      <c r="D24" s="310">
        <v>1374000</v>
      </c>
      <c r="E24" s="310"/>
      <c r="F24" s="310"/>
      <c r="G24" s="310"/>
      <c r="H24" s="310"/>
      <c r="I24" s="311"/>
      <c r="J24" s="310"/>
    </row>
    <row r="25" spans="1:10" s="147" customFormat="1" ht="13.5" customHeight="1">
      <c r="A25" s="308" t="s">
        <v>536</v>
      </c>
      <c r="B25" s="318" t="s">
        <v>537</v>
      </c>
      <c r="C25" s="310"/>
      <c r="D25" s="310"/>
      <c r="E25" s="310"/>
      <c r="F25" s="310"/>
      <c r="G25" s="310"/>
      <c r="H25" s="310"/>
      <c r="I25" s="311"/>
      <c r="J25" s="310"/>
    </row>
    <row r="26" spans="1:10" s="147" customFormat="1" ht="15.75" customHeight="1">
      <c r="A26" s="308" t="s">
        <v>538</v>
      </c>
      <c r="B26" s="309" t="s">
        <v>539</v>
      </c>
      <c r="C26" s="310">
        <f>C6-C14</f>
        <v>-1197846</v>
      </c>
      <c r="D26" s="310">
        <f aca="true" t="shared" si="4" ref="D26:I26">D6-D14</f>
        <v>-7915702</v>
      </c>
      <c r="E26" s="310">
        <f t="shared" si="4"/>
        <v>2426275</v>
      </c>
      <c r="F26" s="310">
        <f t="shared" si="4"/>
        <v>1705044</v>
      </c>
      <c r="G26" s="310">
        <f t="shared" si="4"/>
        <v>2754366</v>
      </c>
      <c r="H26" s="310">
        <f t="shared" si="4"/>
        <v>1482225</v>
      </c>
      <c r="I26" s="311">
        <f t="shared" si="4"/>
        <v>2308302</v>
      </c>
      <c r="J26" s="310">
        <f>J6-J14</f>
        <v>2088440</v>
      </c>
    </row>
    <row r="27" spans="1:10" s="147" customFormat="1" ht="19.5" customHeight="1">
      <c r="A27" s="308" t="s">
        <v>540</v>
      </c>
      <c r="B27" s="309" t="s">
        <v>541</v>
      </c>
      <c r="C27" s="310">
        <v>4941891</v>
      </c>
      <c r="D27" s="310">
        <v>12398268</v>
      </c>
      <c r="E27" s="310">
        <v>10820769</v>
      </c>
      <c r="F27" s="310">
        <v>9285501</v>
      </c>
      <c r="G27" s="310">
        <v>7550233</v>
      </c>
      <c r="H27" s="310">
        <v>5414965</v>
      </c>
      <c r="I27" s="311">
        <v>2441663</v>
      </c>
      <c r="J27" s="310"/>
    </row>
    <row r="28" spans="1:10" s="147" customFormat="1" ht="29.25" customHeight="1">
      <c r="A28" s="308" t="s">
        <v>542</v>
      </c>
      <c r="B28" s="319" t="s">
        <v>543</v>
      </c>
      <c r="C28" s="310">
        <v>3586041</v>
      </c>
      <c r="D28" s="310">
        <v>665115</v>
      </c>
      <c r="E28" s="310"/>
      <c r="F28" s="310"/>
      <c r="G28" s="310"/>
      <c r="H28" s="310"/>
      <c r="I28" s="311">
        <v>0</v>
      </c>
      <c r="J28" s="310"/>
    </row>
    <row r="29" spans="1:10" s="147" customFormat="1" ht="16.5" customHeight="1">
      <c r="A29" s="308" t="s">
        <v>544</v>
      </c>
      <c r="B29" s="309" t="s">
        <v>545</v>
      </c>
      <c r="C29" s="320">
        <f>C27/C6</f>
        <v>0.1841187756971417</v>
      </c>
      <c r="D29" s="320">
        <f aca="true" t="shared" si="5" ref="D29:I29">D27/D6</f>
        <v>0.3570168903234014</v>
      </c>
      <c r="E29" s="320">
        <f t="shared" si="5"/>
        <v>0.28635970611420003</v>
      </c>
      <c r="F29" s="320">
        <f t="shared" si="5"/>
        <v>0.35421731999864503</v>
      </c>
      <c r="G29" s="320">
        <f t="shared" si="5"/>
        <v>0.2806995739520916</v>
      </c>
      <c r="H29" s="320">
        <f t="shared" si="5"/>
        <v>0.1961969573658901</v>
      </c>
      <c r="I29" s="321">
        <f t="shared" si="5"/>
        <v>0.08621757143345443</v>
      </c>
      <c r="J29" s="320">
        <f>J27/J6</f>
        <v>0</v>
      </c>
    </row>
    <row r="30" spans="1:10" s="147" customFormat="1" ht="19.5" customHeight="1">
      <c r="A30" s="308" t="s">
        <v>546</v>
      </c>
      <c r="B30" s="322" t="s">
        <v>547</v>
      </c>
      <c r="C30" s="320">
        <f>(C15)/C6</f>
        <v>0.07070752832527911</v>
      </c>
      <c r="D30" s="320">
        <f aca="true" t="shared" si="6" ref="D30:J30">(D15)/D6</f>
        <v>0.15649044145229535</v>
      </c>
      <c r="E30" s="320">
        <f t="shared" si="6"/>
        <v>0.059477579932808694</v>
      </c>
      <c r="F30" s="320">
        <f t="shared" si="6"/>
        <v>0.07973819926775386</v>
      </c>
      <c r="G30" s="320">
        <f t="shared" si="6"/>
        <v>0.0818006927972184</v>
      </c>
      <c r="H30" s="320">
        <f t="shared" si="6"/>
        <v>0.0909166997045396</v>
      </c>
      <c r="I30" s="320">
        <f t="shared" si="6"/>
        <v>0.11498329224544933</v>
      </c>
      <c r="J30" s="320">
        <f t="shared" si="6"/>
        <v>0.08822317367875572</v>
      </c>
    </row>
    <row r="31" spans="1:10" s="147" customFormat="1" ht="21" customHeight="1">
      <c r="A31" s="308" t="s">
        <v>548</v>
      </c>
      <c r="B31" s="323" t="s">
        <v>549</v>
      </c>
      <c r="C31" s="320">
        <f>(C27-C28)/C6</f>
        <v>0.05051455850179002</v>
      </c>
      <c r="D31" s="320">
        <f aca="true" t="shared" si="7" ref="D31:I31">(D27-D28)/D6</f>
        <v>0.3378644337861295</v>
      </c>
      <c r="E31" s="320">
        <f t="shared" si="7"/>
        <v>0.28635970611420003</v>
      </c>
      <c r="F31" s="320">
        <f t="shared" si="7"/>
        <v>0.35421731999864503</v>
      </c>
      <c r="G31" s="320">
        <f t="shared" si="7"/>
        <v>0.2806995739520916</v>
      </c>
      <c r="H31" s="320">
        <f t="shared" si="7"/>
        <v>0.1961969573658901</v>
      </c>
      <c r="I31" s="321">
        <f t="shared" si="7"/>
        <v>0.08621757143345443</v>
      </c>
      <c r="J31" s="320">
        <f>(J27-J28)/J6</f>
        <v>0</v>
      </c>
    </row>
    <row r="32" spans="1:10" s="147" customFormat="1" ht="30" customHeight="1">
      <c r="A32" s="326" t="s">
        <v>550</v>
      </c>
      <c r="B32" s="322" t="s">
        <v>889</v>
      </c>
      <c r="C32" s="331">
        <f>(C15-C18-C22)/C6</f>
        <v>0.038096102806561824</v>
      </c>
      <c r="D32" s="331">
        <f aca="true" t="shared" si="8" ref="D32:I32">(D15-D18-D22)/D6</f>
        <v>0.06799962185477812</v>
      </c>
      <c r="E32" s="331">
        <f t="shared" si="8"/>
        <v>0.04187604570431291</v>
      </c>
      <c r="F32" s="331">
        <f t="shared" si="8"/>
        <v>0.07973819926775386</v>
      </c>
      <c r="G32" s="331">
        <f t="shared" si="8"/>
        <v>0.0818006927972184</v>
      </c>
      <c r="H32" s="331">
        <f t="shared" si="8"/>
        <v>0.0909166997045396</v>
      </c>
      <c r="I32" s="332">
        <f t="shared" si="8"/>
        <v>0.11498329224544933</v>
      </c>
      <c r="J32" s="331">
        <f>(J15-J18-J22)/J6</f>
        <v>0.08822317367875572</v>
      </c>
    </row>
    <row r="33" spans="3:9" ht="12.75">
      <c r="C33" s="324"/>
      <c r="D33" s="324"/>
      <c r="E33" s="324"/>
      <c r="F33" s="324"/>
      <c r="G33" s="324"/>
      <c r="H33" s="324"/>
      <c r="I33" s="324"/>
    </row>
    <row r="34" spans="3:9" ht="12.75">
      <c r="C34" s="324"/>
      <c r="D34" s="324"/>
      <c r="E34" s="324"/>
      <c r="F34" s="324"/>
      <c r="G34" s="324"/>
      <c r="H34" s="324"/>
      <c r="I34" s="324"/>
    </row>
    <row r="35" spans="3:9" ht="12.75">
      <c r="C35" s="324"/>
      <c r="D35" s="324"/>
      <c r="E35" s="324"/>
      <c r="F35" s="66" t="s">
        <v>551</v>
      </c>
      <c r="G35" s="324"/>
      <c r="H35" s="324"/>
      <c r="I35" s="324"/>
    </row>
    <row r="37" ht="12.75">
      <c r="F37" s="66" t="s">
        <v>552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23611111111111113" right="0.23611111111111113" top="0.15763888888888888" bottom="0.19652777777777777" header="0.15763888888888888" footer="0.19652777777777777"/>
  <pageSetup fitToHeight="0" horizontalDpi="300" verticalDpi="300" orientation="landscape" paperSize="9" scale="85" r:id="rId1"/>
  <headerFooter alignWithMargins="0">
    <oddHeader>&amp;R&amp;9Załącznik nr &amp;A
 do uchwały Rady Gminy Nr XXVII/248/09
z dnia 13 sierpnia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2009-08-12T13:46:01Z</cp:lastPrinted>
  <dcterms:created xsi:type="dcterms:W3CDTF">1998-12-09T13:02:10Z</dcterms:created>
  <dcterms:modified xsi:type="dcterms:W3CDTF">2009-09-04T10:00:56Z</dcterms:modified>
  <cp:category/>
  <cp:version/>
  <cp:contentType/>
  <cp:contentStatus/>
  <cp:revision>1</cp:revision>
</cp:coreProperties>
</file>