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8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13" sheetId="8" r:id="rId8"/>
    <sheet name="13a" sheetId="9" r:id="rId9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rFont val="Arial CE"/>
            <family val="0"/>
          </rPr>
          <t xml:space="preserve">HJaroszewska:
</t>
        </r>
      </text>
    </comment>
  </commentList>
</comments>
</file>

<file path=xl/sharedStrings.xml><?xml version="1.0" encoding="utf-8"?>
<sst xmlns="http://schemas.openxmlformats.org/spreadsheetml/2006/main" count="1363" uniqueCount="1346">
  <si>
    <t>DZIAŁALNOŚĆ USŁUGOWA</t>
  </si>
  <si>
    <t>71035</t>
  </si>
  <si>
    <t>Cmentarze</t>
  </si>
  <si>
    <t>4270</t>
  </si>
  <si>
    <t>zakup usług remontowych</t>
  </si>
  <si>
    <t>zakup usług pozostałych</t>
  </si>
  <si>
    <t>750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</si>
  <si>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</si>
  <si>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</si>
  <si>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</si>
  <si>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</si>
  <si>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</si>
  <si>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</si>
  <si>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</si>
  <si>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akcesoriów komputerowych, w tym programów i licencji</t>
  </si>
  <si>
    <t>75022</t>
  </si>
  <si>
    <t>Rady gmin</t>
  </si>
  <si>
    <t>różne wydatki na rzecz osób fizycznych</t>
  </si>
  <si>
    <t>zakup materiałów i wyposażenia</t>
  </si>
  <si>
    <t>zakup usług pozostałych</t>
  </si>
  <si>
    <t>podróże służbowe krajowe</t>
  </si>
  <si>
    <t>koszty postępowania sądowego i prokuratorskiego</t>
  </si>
  <si>
    <t>Urzędy  gmin</t>
  </si>
  <si>
    <t>różne wydatki na rzecz osób fizycznych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</si>
  <si>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</si>
  <si>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</si>
  <si>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</si>
  <si>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</si>
  <si>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</si>
  <si>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</si>
  <si>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</si>
  <si>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</si>
  <si>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</si>
  <si>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</si>
  <si>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</si>
  <si>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</si>
  <si>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</si>
  <si>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</si>
  <si>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 xml:space="preserve">zakup usług obejmujących tłumaczenia </t>
  </si>
  <si>
    <t>podróże służbowe krajowe</t>
  </si>
  <si>
    <t>podróże służbowe zagraniczne</t>
  </si>
  <si>
    <t>różne opłaty i składki</t>
  </si>
  <si>
    <t>odpisy na zakładowy fundusz świadczeń socjalnych</t>
  </si>
  <si>
    <t>koszty postępowania sądowego i prokuratorskiego</t>
  </si>
  <si>
    <t>szkolenie pracowników niebędących członkami korpusu służby cywilnej</t>
  </si>
  <si>
    <t>zakup akcesoriów komputerowych, w tym programów i licencji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</si>
  <si>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</si>
  <si>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</si>
  <si>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</si>
  <si>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</si>
  <si>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Pozostała działalność</t>
  </si>
  <si>
    <t>wynagrodzenia bezosobowe</t>
  </si>
  <si>
    <t>zakup materiałów i wyposażenia</t>
  </si>
  <si>
    <t>zakup usług pozostałych</t>
  </si>
  <si>
    <t>zakup usług obejmujących wykonanie ekspertyz,analiz i opinii</t>
  </si>
  <si>
    <t>różne opłaty i składki</t>
  </si>
  <si>
    <t>URZĘDY NACZELNYCH ORGANÓW WŁADZY PAŃSTWOWEJ,KONTROLI I OCHRONY PRAWA ORAZ SĄDOWNICTWA</t>
  </si>
  <si>
    <r>
      <rPr>
        <b/>
        <sz val="9"/>
        <rFont val="Arial CE"/>
        <family val="0"/>
      </rPr>
      <t>Urzędy naczelnych organów włądzy państwowej , kontroli i ochrony prawa</t>
    </r>
  </si>
  <si>
    <t>wynagrodzenia osobowe pracowników</t>
  </si>
  <si>
    <t>składki na ubezpieczenia społeczne</t>
  </si>
  <si>
    <t>składki na Fundusz Pracy</t>
  </si>
  <si>
    <t>BEZPIECZEŃSTWO PUBLICZNE I OCHRONA PRZECIWPOŻAROWA</t>
  </si>
  <si>
    <t>Komendy powiatowe Państwowej Straży Pożarnej</t>
  </si>
  <si>
    <t>dotacje celowe z budżetu na finansowanie lub dofinansowanie  kosztów realizacji inwestycji i zakupów inwestycyjnych innych jednostek sektora finansów publicznych</t>
  </si>
  <si>
    <t>Ochotnicze straże pożarne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</si>
  <si>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</si>
  <si>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</si>
  <si>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</si>
  <si>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</si>
  <si>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</si>
  <si>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</si>
  <si>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</si>
  <si>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</si>
  <si>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</si>
  <si>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</si>
  <si>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</si>
  <si>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</si>
  <si>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</si>
  <si>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</si>
  <si>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Obrona cywilna</t>
  </si>
  <si>
    <t>zakup materiałów i wyposażenia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</si>
  <si>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</si>
  <si>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</si>
  <si>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Rezerwy</t>
  </si>
  <si>
    <t>Zarządzanie kryzysowe</t>
  </si>
  <si>
    <t>rezerwy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</si>
  <si>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</si>
  <si>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</si>
  <si>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r>
      <rPr>
        <sz val="9"/>
        <rFont val="Arial CE"/>
        <family val="2"/>
      </rPr>
      <t>wynagrodzenia agencyjno-prowizyjne</t>
    </r>
  </si>
  <si>
    <t>zakup usług pozostałych</t>
  </si>
  <si>
    <t>OBSŁUGA DŁUGU PUBLICZNEGO</t>
  </si>
  <si>
    <r>
      <rPr>
        <b/>
        <sz val="9"/>
        <rFont val="Arial CE"/>
        <family val="0"/>
      </rPr>
      <t>Obsługa papierów wartościowych, kredytów i pożyczek j.s.t.</t>
    </r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</si>
  <si>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</si>
  <si>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</si>
  <si>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r>
      <rPr>
        <sz val="9"/>
        <rFont val="Arial CE"/>
        <family val="2"/>
      </rPr>
      <t xml:space="preserve">wypłaty z tytułu poręczen i gwarancji </t>
    </r>
  </si>
  <si>
    <t>RÓŻNE   ROZLICZENIA</t>
  </si>
  <si>
    <t>Rezerwy ogólne i celowe</t>
  </si>
  <si>
    <t xml:space="preserve">rezerwy   </t>
  </si>
  <si>
    <t>OŚWIATA  I  WYCHOWANIE</t>
  </si>
  <si>
    <t>Szkoły podstawowe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</si>
  <si>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</si>
  <si>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</si>
  <si>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</si>
  <si>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</si>
  <si>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</si>
  <si>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</si>
  <si>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</si>
  <si>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</si>
  <si>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</si>
  <si>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</si>
  <si>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</si>
  <si>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</si>
  <si>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</si>
  <si>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środków żywności</t>
  </si>
  <si>
    <t>zakup środków żywności</t>
  </si>
  <si>
    <t>zakup pomocy naukowych,dydaktycznych i książek</t>
  </si>
  <si>
    <t>zakup energii</t>
  </si>
  <si>
    <t>zakup usług remontowych</t>
  </si>
  <si>
    <t>zakup usług pozostałych</t>
  </si>
  <si>
    <t>zakup usług pozostałych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</si>
  <si>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</si>
  <si>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</si>
  <si>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</si>
  <si>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</si>
  <si>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podróże służbowe krajowe</t>
  </si>
  <si>
    <t>podróże służbowe krajowe</t>
  </si>
  <si>
    <t>pozostałe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</si>
  <si>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</si>
  <si>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</si>
  <si>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</si>
  <si>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</si>
  <si>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</si>
  <si>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</si>
  <si>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Oddziały  przedszkolne w szkołach podstawowych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</si>
  <si>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</si>
  <si>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</si>
  <si>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</si>
  <si>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</si>
  <si>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</si>
  <si>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</si>
  <si>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</si>
  <si>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pozostałych</t>
  </si>
  <si>
    <t>podróże służbowe krajowe</t>
  </si>
  <si>
    <t>odpis na zakładowy fundusz świadczeń socjalnych</t>
  </si>
  <si>
    <t>Gimnazja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</si>
  <si>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</si>
  <si>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</si>
  <si>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</si>
  <si>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</si>
  <si>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</si>
  <si>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</si>
  <si>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</si>
  <si>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pomocy naukowych,dydaktycznych i książek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</si>
  <si>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</si>
  <si>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</si>
  <si>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</si>
  <si>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</si>
  <si>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</si>
  <si>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</si>
  <si>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</si>
  <si>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r>
      <rPr>
        <sz val="9"/>
        <rFont val="Arial CE"/>
        <family val="2"/>
      </rPr>
      <t>pozostałe opłaty i skłądki</t>
    </r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</si>
  <si>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</si>
  <si>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</si>
  <si>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</si>
  <si>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</si>
  <si>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</si>
  <si>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</si>
  <si>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Dowożenie uczniów do szkół</t>
  </si>
  <si>
    <t>zakup usług pozostałych</t>
  </si>
  <si>
    <t>Zespoły obsługi ekonomiczno-administracyjnej szkół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</si>
  <si>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</si>
  <si>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</si>
  <si>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</si>
  <si>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</si>
  <si>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</si>
  <si>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</si>
  <si>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</si>
  <si>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</si>
  <si>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zakup usług dostępu do sieci internet</t>
  </si>
  <si>
    <t>Wymiana stolarski okiennej w strażnicy OSP w Biskupcu</t>
  </si>
  <si>
    <t>Wymiana stolarki okiennej i drzwiowej w łazienkach Sz.P.Biskupiec</t>
  </si>
  <si>
    <t xml:space="preserve">URZĄD  GMINY BISKUPIEC, </t>
  </si>
  <si>
    <t>URZĄD  GMINY BISKUPIEC PROW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</si>
  <si>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</si>
  <si>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</si>
  <si>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</si>
  <si>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</si>
  <si>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</si>
  <si>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</si>
  <si>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</si>
  <si>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</si>
  <si>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r>
      <rPr>
        <b/>
        <sz val="9"/>
        <rFont val="Arial CE"/>
        <family val="0"/>
      </rPr>
      <t>Dokształcanie i doskonalenie nauczcieli</t>
    </r>
  </si>
  <si>
    <t>zakup usług pozostałych</t>
  </si>
  <si>
    <t>szkolenie pracowników niebędących członkami korpusu służby cywilnej</t>
  </si>
  <si>
    <t>Stołówki szkolne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</si>
  <si>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</si>
  <si>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</si>
  <si>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</si>
  <si>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</si>
  <si>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</si>
  <si>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</si>
  <si>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</si>
  <si>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</si>
  <si>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</si>
  <si>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</si>
  <si>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</si>
  <si>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</si>
  <si>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</si>
  <si>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</si>
  <si>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</si>
  <si>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Pozostała działalność</t>
  </si>
  <si>
    <t>wydatki osobowe niezaliczone do wynagrodzeń</t>
  </si>
  <si>
    <t>różne wydatki na rzecz osób fizycznych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</si>
  <si>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</si>
  <si>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</si>
  <si>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</si>
  <si>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</si>
  <si>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</si>
  <si>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zakładowy fundusz świadczeń socjalnych</t>
  </si>
  <si>
    <r>
      <rPr>
        <sz val="9"/>
        <rFont val="Arial CE"/>
        <family val="2"/>
      </rPr>
      <t>zakup materiałów papierniczych do sprzętu drukarskiego i urządzeń kserograficznych</t>
    </r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</si>
  <si>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</si>
  <si>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</si>
  <si>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OCHRONA   ZDROWIA</t>
  </si>
  <si>
    <t>Lecznictwo ambulatoryjne</t>
  </si>
  <si>
    <t>wydatki inwestycyjne jednostek budżetowych</t>
  </si>
  <si>
    <t>wydatki na zakupy inwestycyjne jednostek budżetowych</t>
  </si>
  <si>
    <t>wydatki na zakupy inwestycyjne jednostek budżetowych</t>
  </si>
  <si>
    <t>Zwalczanie narkomanii</t>
  </si>
  <si>
    <t>zakup materiałów i wyposażenia</t>
  </si>
  <si>
    <t>zakup usług pozostałych</t>
  </si>
  <si>
    <t>Przeciwdziałanie alkoholizmowi</t>
  </si>
  <si>
    <t>dotacja celowa z budżetu na finansowanie lub dofinansowanie  zadań zleconych do realizacji pozostałym jednostkom nie zaliczanym do sektora finansów publicznych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</si>
  <si>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</si>
  <si>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</si>
  <si>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</si>
  <si>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</si>
  <si>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</si>
  <si>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koszty postępowania sądowego i prokuratorskiego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</si>
  <si>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</si>
  <si>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</si>
  <si>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</si>
  <si>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</si>
  <si>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</si>
  <si>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</si>
  <si>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</si>
  <si>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</si>
  <si>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</si>
  <si>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</si>
  <si>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</si>
  <si>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</si>
  <si>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</si>
  <si>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</si>
  <si>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</si>
  <si>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</si>
  <si>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</si>
  <si>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</si>
  <si>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</si>
  <si>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</si>
  <si>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</si>
  <si>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</si>
  <si>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</si>
  <si>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</si>
  <si>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</si>
  <si>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</si>
  <si>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świadczenia społeczne</t>
  </si>
  <si>
    <t>świadczenia społeczne</t>
  </si>
  <si>
    <t>zakup materiałów i wyposażenia</t>
  </si>
  <si>
    <t>zakup usług pozostałych</t>
  </si>
  <si>
    <t>Dodatki mieszkaniowe</t>
  </si>
  <si>
    <t>świadczenia społeczne</t>
  </si>
  <si>
    <t>Ośrodki pomocy społecznej</t>
  </si>
  <si>
    <t>wynagrodzenia osobowe pracowników</t>
  </si>
  <si>
    <t>wynagrodzenia osobowe pracowników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</si>
  <si>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</si>
  <si>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</si>
  <si>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</si>
  <si>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</si>
  <si>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</si>
  <si>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</si>
  <si>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</si>
  <si>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</si>
  <si>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</si>
  <si>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</si>
  <si>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</si>
  <si>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</si>
  <si>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</si>
  <si>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</si>
  <si>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</si>
  <si>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</si>
  <si>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</si>
  <si>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</si>
  <si>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</si>
  <si>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</si>
  <si>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</si>
  <si>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</si>
  <si>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</si>
  <si>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Usuwanie skutków klęsk żywiołowych</t>
  </si>
  <si>
    <t>świadczenia społeczne</t>
  </si>
  <si>
    <t>Pozostała działalność</t>
  </si>
  <si>
    <t>świadczenia społeczne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</si>
  <si>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</si>
  <si>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</si>
  <si>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</si>
  <si>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</si>
  <si>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</si>
  <si>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</si>
  <si>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t>podróże służbowe krajowe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</si>
  <si>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</si>
  <si>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</si>
  <si>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POZOSTAŁE ZADANIA W ZAKRESIE POLITYKI SPOŁECZNEJ</t>
  </si>
  <si>
    <t>Pozostała działalność</t>
  </si>
  <si>
    <t>wynagrodzenia osobowe pracowników</t>
  </si>
  <si>
    <t>wynagrodzenia osobowe pracowników</t>
  </si>
  <si>
    <t>składki na ubezpieczenia społeczne</t>
  </si>
  <si>
    <t>składki na ubezpieczenia społeczne</t>
  </si>
  <si>
    <t>składki na Fundusz Pracy</t>
  </si>
  <si>
    <t>składki na Fundusz Pracy</t>
  </si>
  <si>
    <t>wynagrodzenia bezosobowe</t>
  </si>
  <si>
    <t>wynagrodzenia bezosobowe</t>
  </si>
  <si>
    <t>zakup materiałów i wyposażenia</t>
  </si>
  <si>
    <t>zakup materiałów i wyposażenia</t>
  </si>
  <si>
    <t>zakup usług pozostałych</t>
  </si>
  <si>
    <t>zakup usług pozostałych</t>
  </si>
  <si>
    <t>zakup akcesoriów komputerowych, w tym programów i licencji</t>
  </si>
  <si>
    <t>zakup akcesoriów komputerowych, w tym programów i licencji</t>
  </si>
  <si>
    <t>EDUKACYJNA  OPIEKA  WYCHOWAWCZA</t>
  </si>
  <si>
    <t>Świetlice  szkolne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</si>
  <si>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</si>
  <si>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</si>
  <si>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</si>
  <si>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</si>
  <si>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</si>
  <si>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</si>
  <si>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</si>
  <si>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</si>
  <si>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</si>
  <si>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</si>
  <si>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</si>
  <si>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</si>
  <si>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t>Pomoc materialna dla uczniów</t>
  </si>
  <si>
    <t>stypendia dla  uczniów</t>
  </si>
  <si>
    <t xml:space="preserve">inne formy pomocy dla uczniów 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</si>
  <si>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</si>
  <si>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</si>
  <si>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</si>
  <si>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</si>
  <si>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</si>
  <si>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</si>
  <si>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</si>
  <si>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Dokształcanie i doskonalenie nauczycieli</t>
  </si>
  <si>
    <t>zakup pozostałych usług</t>
  </si>
  <si>
    <t>GOSPODARKA KOMUNALNA I OCHRONA ŚRODOWISKA</t>
  </si>
  <si>
    <t>Gospodarka odpadami</t>
  </si>
  <si>
    <t>zakup usług pozostałych</t>
  </si>
  <si>
    <t>Oczyszczanie miast i wsi</t>
  </si>
  <si>
    <t>zakup materiałów i wyposażenia</t>
  </si>
  <si>
    <t>zakup usług pozostałych</t>
  </si>
  <si>
    <t>Utrzymanie zieleni w miastach i gminach</t>
  </si>
  <si>
    <t>zakup materiałów i wyposażenia</t>
  </si>
  <si>
    <t>zakup usług pozostałych</t>
  </si>
  <si>
    <t>Ochrona różnorodności biologicznej i krajobrazu</t>
  </si>
  <si>
    <t>zakup usług pozostałych</t>
  </si>
  <si>
    <t>Oświetlenie ulic,placów i dróg</t>
  </si>
  <si>
    <t>zakup materiałów i wyposażenia</t>
  </si>
  <si>
    <t>zakup energii</t>
  </si>
  <si>
    <t>zakup usług remontowych</t>
  </si>
  <si>
    <t>zakup usług pozostałych</t>
  </si>
  <si>
    <t>Wpływy i wydatki związane z gromadzeniem środków  z opłat i kar za korzystanie ze środowiska</t>
  </si>
  <si>
    <t>różne opłaty i składki</t>
  </si>
  <si>
    <t>Pozostała działalność</t>
  </si>
  <si>
    <t>zakup usług pozostałych</t>
  </si>
  <si>
    <t>KULTURA  I  OCHRONA  DZIEDZICTWA  NARODOWEGO</t>
  </si>
  <si>
    <t>Domy i ośrodki kultury,świetlice i kluby</t>
  </si>
  <si>
    <t>dotacja podmiotowa z budżetu dla samorządowej  instytucji kultury</t>
  </si>
  <si>
    <t>wydatki inwestycyjne jednostek budżetowych</t>
  </si>
  <si>
    <t>Biblioteki</t>
  </si>
  <si>
    <t xml:space="preserve">dotacja podmiotowa z budżetu  dla samorządowej  instytucji kultury </t>
  </si>
  <si>
    <t>Ochrona zabytków i opieka nad zabytkami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</si>
  <si>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</si>
  <si>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Pozostała działalność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</si>
  <si>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</si>
  <si>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</si>
  <si>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</si>
  <si>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</si>
  <si>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</si>
  <si>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</si>
  <si>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akcesoriów komputerowych, w tym programów i licencji</t>
  </si>
  <si>
    <t>KULTURA  FIZYCZNA  I  SPORT</t>
  </si>
  <si>
    <t>Obiekty sportowe</t>
  </si>
  <si>
    <t>wydatki inwestycyjne jednostek budżetowych</t>
  </si>
  <si>
    <t>wydatki inwestycyjne jednostek budżetowych</t>
  </si>
  <si>
    <t>wydatki inwestycyjne jednostek budżetowych</t>
  </si>
  <si>
    <t>Pozostała działalność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</si>
  <si>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</si>
  <si>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zakup materiałów i wyposażenia</t>
  </si>
  <si>
    <t>zakup usług pozostałych</t>
  </si>
  <si>
    <t>różne opłaty i składki</t>
  </si>
  <si>
    <t>OGÓŁEM</t>
  </si>
  <si>
    <t>Wydatki ogółem    :</t>
  </si>
  <si>
    <t>Wydatki bieżące   :</t>
  </si>
  <si>
    <t>W tym : wynagrodzenia</t>
  </si>
  <si>
    <t>pochodne od wynagrodzeń</t>
  </si>
  <si>
    <t>dotacje</t>
  </si>
  <si>
    <r>
      <rPr>
        <sz val="10"/>
        <rFont val="Arial CE"/>
        <family val="0"/>
      </rPr>
      <t>wydatki na obsł.długu jst</t>
    </r>
  </si>
  <si>
    <r>
      <rPr>
        <sz val="10"/>
        <rFont val="Arial CE"/>
        <family val="0"/>
      </rPr>
      <t>wydatki z tyt.poreczeń itd..</t>
    </r>
  </si>
  <si>
    <t>Wydatki majątkowe</t>
  </si>
  <si>
    <t>w tym : wydatki inwestycyjne</t>
  </si>
  <si>
    <t>pozostałe wydatki majątkowe</t>
  </si>
  <si>
    <t>Przewodniczący Rady Gminy</t>
  </si>
  <si>
    <r>
      <rPr>
        <sz val="10"/>
        <rFont val="Arial CE"/>
        <family val="0"/>
      </rPr>
      <t>Jerzy Czapliński</t>
    </r>
  </si>
  <si>
    <t>Limity wydatków na wieloletnie programy inwestycyjne w latach 2009 - 2011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</si>
  <si>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</si>
  <si>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</si>
  <si>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</si>
  <si>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</si>
  <si>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r>
      <rPr>
        <b/>
        <sz val="10"/>
        <rFont val="Arial CE"/>
        <family val="2"/>
      </rPr>
      <t>Nazwa zadania inwestycyjnego
i okres realizacji
(w latach)</t>
    </r>
  </si>
  <si>
    <t>Łączne koszty finansowe</t>
  </si>
  <si>
    <t>Planowane wydatki</t>
  </si>
  <si>
    <t>Jednostka organizacyjna realizująca zadanie lub koordynująca program</t>
  </si>
  <si>
    <t>rok budżetowy 2009 (8+9+10+11)</t>
  </si>
  <si>
    <t>w tym źródła finansowania</t>
  </si>
  <si>
    <t>2010r.</t>
  </si>
  <si>
    <t>2011r.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</si>
  <si>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</si>
  <si>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</si>
  <si>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 z innych  źr.*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</si>
  <si>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</si>
  <si>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</si>
  <si>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</si>
  <si>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</si>
  <si>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r>
      <rPr>
        <sz val="10"/>
        <rFont val="Arial CE"/>
        <family val="0"/>
      </rPr>
      <t>Budowa kanalizacji sanitarnej w miejscowości Piotrowice w gminie Biskupiec (2007-2010)</t>
    </r>
  </si>
  <si>
    <t>URZĄD  GMINY BISKUPIEC, RPO</t>
  </si>
  <si>
    <t>2.</t>
  </si>
  <si>
    <t>01010</t>
  </si>
  <si>
    <r>
      <rPr>
        <sz val="10"/>
        <rFont val="Arial CE"/>
        <family val="0"/>
      </rPr>
      <t>Budowa kanalizacji sanitarnej w miejscowości Słupnica w gminie Biskupiec (2007-2010)</t>
    </r>
  </si>
  <si>
    <t>3.</t>
  </si>
  <si>
    <t>01010</t>
  </si>
  <si>
    <r>
      <rPr>
        <sz val="10"/>
        <rFont val="Arial CE"/>
        <family val="0"/>
      </rPr>
      <t>Budowa sieci wodociągowej Osówko-Sędzice-Podlasek (2009-2010)</t>
    </r>
  </si>
  <si>
    <t>URZĄD  GMINY BISKUPIEC, PROW</t>
  </si>
  <si>
    <t>4.</t>
  </si>
  <si>
    <t>5.</t>
  </si>
  <si>
    <t>600</t>
  </si>
  <si>
    <t>60016</t>
  </si>
  <si>
    <r>
      <rPr>
        <sz val="10"/>
        <rFont val="Arial CE"/>
        <family val="0"/>
      </rPr>
      <t>Przebudowa  ulicy Jesionowej w m.Biskupiec (2008-2009)</t>
    </r>
  </si>
  <si>
    <t>URZĄD  GMINY BISKUPIEC</t>
  </si>
  <si>
    <t>6.</t>
  </si>
  <si>
    <t>60016</t>
  </si>
  <si>
    <r>
      <rPr>
        <sz val="10"/>
        <rFont val="Arial CE"/>
        <family val="0"/>
      </rPr>
      <t>Przebudowa drogi gminnej w m.Piotrowice (2008-2009)</t>
    </r>
  </si>
  <si>
    <t>URZĄD  GMINY BISKUPIEC</t>
  </si>
  <si>
    <t>7.</t>
  </si>
  <si>
    <t>60016</t>
  </si>
  <si>
    <r>
      <rPr>
        <sz val="10"/>
        <rFont val="Arial CE"/>
        <family val="0"/>
      </rPr>
      <t>Przebudowa drogi gminnej  Lipinki - Hermanowo (2008-2009)</t>
    </r>
  </si>
  <si>
    <t>URZĄD  GMINY BISKUPIEC</t>
  </si>
  <si>
    <t>8.</t>
  </si>
  <si>
    <t>60016</t>
  </si>
  <si>
    <r>
      <rPr>
        <sz val="10"/>
        <rFont val="Arial CE"/>
        <family val="0"/>
      </rPr>
      <t>Przebudowa ul.Długiej w m. Biskupiec (2008-2009)</t>
    </r>
  </si>
  <si>
    <t>9.</t>
  </si>
  <si>
    <t>60016</t>
  </si>
  <si>
    <r>
      <rPr>
        <sz val="10"/>
        <rFont val="Arial CE"/>
        <family val="0"/>
      </rPr>
      <t>Przebudowa ul. Wolności w m. Biskupiec (2008-2009)</t>
    </r>
  </si>
  <si>
    <t>10.</t>
  </si>
  <si>
    <t>60016</t>
  </si>
  <si>
    <r>
      <rPr>
        <sz val="10"/>
        <rFont val="Arial CE"/>
        <family val="0"/>
      </rPr>
      <t>Przebudowa Ul.Piekarskiej w m.Biskupiec (2008-2009)</t>
    </r>
  </si>
  <si>
    <t>11.</t>
  </si>
  <si>
    <t>60016</t>
  </si>
  <si>
    <r>
      <rPr>
        <sz val="10"/>
        <rFont val="Arial CE"/>
        <family val="0"/>
      </rPr>
      <t>Przebudowa ul. Szewskiej w m. Biskupiec (2008-2009)</t>
    </r>
  </si>
  <si>
    <t>12.</t>
  </si>
  <si>
    <t>60016</t>
  </si>
  <si>
    <r>
      <rPr>
        <sz val="10"/>
        <rFont val="Arial CE"/>
        <family val="0"/>
      </rPr>
      <t>Przebudowa ul.Tkackiej w m. Biskupiec (2008-2009)</t>
    </r>
  </si>
  <si>
    <t>URZĄD  GMINY BISKUPIEC</t>
  </si>
  <si>
    <t>13.</t>
  </si>
  <si>
    <t>60016</t>
  </si>
  <si>
    <r>
      <rPr>
        <sz val="10"/>
        <rFont val="Arial CE"/>
        <family val="0"/>
      </rPr>
      <t>Przebudowa ul.Szpitalnej w m. Biskupiec (2008-2009)</t>
    </r>
  </si>
  <si>
    <t>URZĄD  GMINY BISKUPIEC</t>
  </si>
  <si>
    <t>14.</t>
  </si>
  <si>
    <t>60016</t>
  </si>
  <si>
    <r>
      <rPr>
        <sz val="10"/>
        <rFont val="Arial CE"/>
        <family val="0"/>
      </rPr>
      <t>Przebudowa ul.Kościelnej w m. Biskupiec (2008-2009)</t>
    </r>
  </si>
  <si>
    <t>URZĄD  GMINY BISKUPIEC</t>
  </si>
  <si>
    <t>15.</t>
  </si>
  <si>
    <t>60016</t>
  </si>
  <si>
    <r>
      <rPr>
        <sz val="10"/>
        <rFont val="Arial CE"/>
        <family val="0"/>
      </rPr>
      <t>Przebudowa ul.Pełnej w m. Biskupiec (2008-2009)</t>
    </r>
  </si>
  <si>
    <t>URZĄD  GMINY BISKUPIEC</t>
  </si>
  <si>
    <t>16.</t>
  </si>
  <si>
    <t>60016</t>
  </si>
  <si>
    <r>
      <rPr>
        <sz val="10"/>
        <rFont val="Arial CE"/>
        <family val="0"/>
      </rPr>
      <t>Przebudowa ul.na działce nr 483 (od ul.Lipowej) w m.Biskupiec (2008-2009)</t>
    </r>
  </si>
  <si>
    <t>URZĄD  GMINY BISKUPIEC</t>
  </si>
  <si>
    <t>17.</t>
  </si>
  <si>
    <t>60016</t>
  </si>
  <si>
    <r>
      <rPr>
        <sz val="10"/>
        <rFont val="Arial CE"/>
        <family val="0"/>
      </rPr>
      <t>Budowa chodnika w m.Czachówki (2008-2009)</t>
    </r>
  </si>
  <si>
    <t>URZĄD  GMINY BISKUPIEC</t>
  </si>
  <si>
    <t>18.</t>
  </si>
  <si>
    <t>60016</t>
  </si>
  <si>
    <r>
      <rPr>
        <sz val="10"/>
        <rFont val="Arial CE"/>
        <family val="0"/>
      </rPr>
      <t>Budowa chodnika w m.Słupnica (2008-2009)</t>
    </r>
  </si>
  <si>
    <t>URZĄD  GMINY BISKUPIEC</t>
  </si>
  <si>
    <t>19.</t>
  </si>
  <si>
    <t>60016</t>
  </si>
  <si>
    <r>
      <rPr>
        <sz val="10"/>
        <rFont val="Arial CE"/>
        <family val="0"/>
      </rPr>
      <t>Budowa chodnika w m.Piotrowice (2008-2009)</t>
    </r>
  </si>
  <si>
    <t>URZĄD  GMINY BISKUPIEC</t>
  </si>
  <si>
    <t>20.</t>
  </si>
  <si>
    <t>60016</t>
  </si>
  <si>
    <r>
      <rPr>
        <sz val="10"/>
        <rFont val="Arial CE"/>
        <family val="0"/>
      </rPr>
      <t>Budowa chodnika w m.Łąkorek (2008-2009)</t>
    </r>
  </si>
  <si>
    <t>URZĄD  GMINY BISKUPIEC</t>
  </si>
  <si>
    <t>21.</t>
  </si>
  <si>
    <t>60016</t>
  </si>
  <si>
    <r>
      <rPr>
        <sz val="10"/>
        <rFont val="Arial CE"/>
        <family val="0"/>
      </rPr>
      <t>Przebudowa drogi gminnej Lipinki - Bielice (2008-2009)</t>
    </r>
  </si>
  <si>
    <t xml:space="preserve"> GMINA BISKUPIEC 50%, NARODOWY PROGRAM PRZEBUDOWY DRÓG LOKALNYCH 50%</t>
  </si>
  <si>
    <t>22.</t>
  </si>
  <si>
    <t>60016</t>
  </si>
  <si>
    <r>
      <rPr>
        <sz val="10"/>
        <rFont val="Arial CE"/>
        <family val="0"/>
      </rPr>
      <t>Przebudowa chodników w m.Biskupiec (2008-2010)</t>
    </r>
  </si>
  <si>
    <t>URZĄD  GMINY BISKUPIEC, PROW</t>
  </si>
  <si>
    <t>23.</t>
  </si>
  <si>
    <t>60016</t>
  </si>
  <si>
    <r>
      <rPr>
        <sz val="10"/>
        <rFont val="Arial CE"/>
        <family val="0"/>
      </rPr>
      <t>Przebudowa drogi gminnej Ostrowite - Wronka (2008-2010)</t>
    </r>
  </si>
  <si>
    <t>URZĄD  GMINY BISKUPIEC, RPO</t>
  </si>
  <si>
    <t>24.</t>
  </si>
  <si>
    <t>60016</t>
  </si>
  <si>
    <r>
      <rPr>
        <sz val="10"/>
        <rFont val="Arial CE"/>
        <family val="0"/>
      </rPr>
      <t>Przebudowa drogi gminnej Rywałdzik - Mierzyn (2008-2010)</t>
    </r>
  </si>
  <si>
    <t>URZĄD  GMINY BISKUPIEC, RPO</t>
  </si>
  <si>
    <t>25.</t>
  </si>
  <si>
    <t>60016</t>
  </si>
  <si>
    <r>
      <rPr>
        <sz val="10"/>
        <rFont val="Arial CE"/>
        <family val="0"/>
      </rPr>
      <t>Przebudowa drogi gminnej Łąkorz - Łąkorek (2008-2010)</t>
    </r>
  </si>
  <si>
    <t>URZĄD  GMINY BISKUPIEC, RPO</t>
  </si>
  <si>
    <t>26.</t>
  </si>
  <si>
    <t>60016</t>
  </si>
  <si>
    <r>
      <rPr>
        <sz val="10"/>
        <rFont val="Arial CE"/>
        <family val="0"/>
      </rPr>
      <t>Przebudowa dróg gminnych Krotoszyny-Zawada-Wonna, Wonna-Wielka Wólka-Gulb (2009)</t>
    </r>
  </si>
  <si>
    <t xml:space="preserve">URZĄD  GMINY BISKUPIEC </t>
  </si>
  <si>
    <t>27.</t>
  </si>
  <si>
    <r>
      <rPr>
        <sz val="10"/>
        <rFont val="Arial CE"/>
        <family val="0"/>
      </rPr>
      <t>Termomodernizacja budynków (2009-2010)</t>
    </r>
  </si>
  <si>
    <r>
      <rPr>
        <sz val="8"/>
        <rFont val="Arial CE"/>
        <family val="0"/>
      </rPr>
      <t>URZĄD  GMINY BISKUPIEC i NFOŚiGW</t>
    </r>
  </si>
  <si>
    <t>28.</t>
  </si>
  <si>
    <r>
      <rPr>
        <sz val="10"/>
        <rFont val="Arial CE"/>
        <family val="0"/>
      </rPr>
      <t>Odnowa historycznego budynku Ratusza w Biskupcu - remont dachu (2008-2009)</t>
    </r>
  </si>
  <si>
    <t>URZĄD GMINY BISKUPIEC, Ministerstwo Kultury i Dziedzictwa  Narodowego</t>
  </si>
  <si>
    <t>29.</t>
  </si>
  <si>
    <r>
      <rPr>
        <sz val="10"/>
        <rFont val="Arial CE"/>
        <family val="0"/>
      </rPr>
      <t>Odnowa historycznego budynku Ratusza w Biskupcu (remont budynku,elewacja,stolarka okienna i drzwiowa) (2008-2009)</t>
    </r>
  </si>
  <si>
    <t>URZĄD GMINY BISKUPIEC, PROW</t>
  </si>
  <si>
    <t>30.</t>
  </si>
  <si>
    <r>
      <rPr>
        <sz val="10"/>
        <rFont val="Arial CE"/>
        <family val="0"/>
      </rPr>
      <t>Doposażenie OSP w Biskupcu w niezbędne samochody ratowniczo-gaśnicze (2008-2009)</t>
    </r>
  </si>
  <si>
    <t>URZĄD  GMINY BISKUPIEC, RPO</t>
  </si>
  <si>
    <t>31.</t>
  </si>
  <si>
    <t>URZĄD  GMINY BISKUPIEC RPO</t>
  </si>
  <si>
    <t>32.</t>
  </si>
  <si>
    <r>
      <rPr>
        <sz val="10"/>
        <rFont val="Arial CE"/>
        <family val="0"/>
      </rPr>
      <t>Rozbudowa wraz z modernizacją istniejącego Wiejskigo Ośrodka Zdrowia w  Łąkorzu (2007-2010)</t>
    </r>
  </si>
  <si>
    <t>URZĄD  GMINY BISKUPIEC, PROW</t>
  </si>
  <si>
    <t>33.</t>
  </si>
  <si>
    <r>
      <rPr>
        <sz val="10"/>
        <rFont val="Arial CE"/>
        <family val="0"/>
      </rPr>
      <t>Wymiana stolarki okienne i drzwiowej w Ośrodku Zdrowia w Łąkorzu (2008-2009)</t>
    </r>
  </si>
  <si>
    <r>
      <rPr>
        <sz val="8"/>
        <rFont val="Arial CE"/>
        <family val="0"/>
      </rPr>
      <t>URZĄD  GMINY BISKUPIEC, WFOŚiGW</t>
    </r>
  </si>
  <si>
    <t>34.</t>
  </si>
  <si>
    <r>
      <rPr>
        <sz val="10"/>
        <rFont val="Arial CE"/>
        <family val="0"/>
      </rPr>
      <t>Przebudowa wraz z modernizacją wiejskiego domu kultury w Łąkorzu (2007-2010)</t>
    </r>
  </si>
  <si>
    <t>URZĄD  GMINY BISKUPIEC, Ministerstwo Kultury i Dziedzictwa Narodowego</t>
  </si>
  <si>
    <t>35.</t>
  </si>
  <si>
    <r>
      <rPr>
        <sz val="10"/>
        <rFont val="Arial CE"/>
        <family val="0"/>
      </rPr>
      <t>Budowa Centrum Rekreacyjno-Sportowego w Biskupcu (2008-2010)</t>
    </r>
  </si>
  <si>
    <t>URZĄD  GMINY BISKUPIEC, RPO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</si>
  <si>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</si>
  <si>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</si>
  <si>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</si>
  <si>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</si>
  <si>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</si>
  <si>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</si>
  <si>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</si>
  <si>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</si>
  <si>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</si>
  <si>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t>Zadania inwestycyjne w 2009 r.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</si>
  <si>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</si>
  <si>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</si>
  <si>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</si>
  <si>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</si>
  <si>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t>Nazwa zadania inwestycyjnego</t>
  </si>
  <si>
    <t>Planowane wydatki</t>
  </si>
  <si>
    <t>Jednostka organizacyjna realizująca zadanie lub koordynująca program</t>
  </si>
  <si>
    <t>rok budżetowy 2009 (8+9+10+11)</t>
  </si>
  <si>
    <t>w tym źródła finansowania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</si>
  <si>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</si>
  <si>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</si>
  <si>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
z innych  źródeł*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</si>
  <si>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</si>
  <si>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</si>
  <si>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</si>
  <si>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</si>
  <si>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t>URZĄD GMINY BISKUPIEC</t>
  </si>
  <si>
    <t>2.</t>
  </si>
  <si>
    <t>600</t>
  </si>
  <si>
    <t>60016</t>
  </si>
  <si>
    <t>URZĄD GMINY BISKUPIEC</t>
  </si>
  <si>
    <t>3.</t>
  </si>
  <si>
    <t>700</t>
  </si>
  <si>
    <t>70005</t>
  </si>
  <si>
    <t>Zakupy inwestycyjne</t>
  </si>
  <si>
    <t>URZĄD GMINY BISKUPIEC</t>
  </si>
  <si>
    <t>4.</t>
  </si>
  <si>
    <t>750</t>
  </si>
  <si>
    <t>75023</t>
  </si>
  <si>
    <t>URZĄD GMINY BISKUPIEC</t>
  </si>
  <si>
    <t>5.</t>
  </si>
  <si>
    <t>75023</t>
  </si>
  <si>
    <t>Zakupy inwestycyjne</t>
  </si>
  <si>
    <t>URZĄD GMINY BISKUPIEC</t>
  </si>
  <si>
    <t>6.</t>
  </si>
  <si>
    <t>7.</t>
  </si>
  <si>
    <t>801</t>
  </si>
  <si>
    <t>80101</t>
  </si>
  <si>
    <r>
      <rPr>
        <sz val="10"/>
        <rFont val="Arial CE"/>
        <family val="0"/>
      </rPr>
      <t>Remont łazienek w Sz.P.Biskupiec</t>
    </r>
  </si>
  <si>
    <t>URZĄD GMINY BISKUPIEC, MEN</t>
  </si>
  <si>
    <t>80110</t>
  </si>
  <si>
    <r>
      <rPr>
        <sz val="10"/>
        <rFont val="Arial CE"/>
        <family val="0"/>
      </rPr>
      <t>Nagłośnienie Sali gimanastycznej w P.Gm.w Bielicach</t>
    </r>
  </si>
  <si>
    <t>URZĄD GMINY BISKUPIEC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</si>
  <si>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</si>
  <si>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</si>
  <si>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</si>
  <si>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</si>
  <si>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</si>
  <si>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</si>
  <si>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</si>
  <si>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</si>
  <si>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</si>
  <si>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r>
      <rPr>
        <b/>
        <sz val="10"/>
        <rFont val="Arial"/>
        <family val="2"/>
      </rPr>
      <t>Wydatki na programy i projekty realizowane ze środków pochodzących z funduszy strukturalnych i Funduszu Spójności*</t>
    </r>
  </si>
  <si>
    <r>
      <rPr>
        <b/>
        <sz val="8"/>
        <rFont val="Arial"/>
        <family val="2"/>
      </rPr>
      <t>Lp.</t>
    </r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</si>
  <si>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</si>
  <si>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</si>
  <si>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</si>
  <si>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</si>
  <si>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</si>
  <si>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</si>
  <si>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</si>
  <si>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</si>
  <si>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2009r.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</si>
  <si>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</si>
  <si>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</si>
  <si>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</si>
  <si>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</si>
  <si>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</si>
  <si>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</si>
  <si>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</si>
  <si>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</si>
  <si>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</si>
  <si>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</si>
  <si>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</si>
  <si>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t>pożyczki  z budżetu państwa</t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</si>
  <si>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</si>
  <si>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</si>
  <si>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</si>
  <si>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</si>
  <si>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</si>
  <si>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</si>
  <si>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</si>
  <si>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Program Rozwoju Obszarów Wiejskich</t>
  </si>
  <si>
    <t>Priorytet:</t>
  </si>
  <si>
    <t>Oś 3. Jakość życia na obszarach wiejskich i zróżnicowanie gospodarki wiejskiej</t>
  </si>
  <si>
    <t>Działanie:</t>
  </si>
  <si>
    <t>Odnowa i rozwój wsi</t>
  </si>
  <si>
    <t>Nazwa projektu:</t>
  </si>
  <si>
    <r>
      <rPr>
        <sz val="8"/>
        <rFont val="Arial"/>
        <family val="0"/>
      </rPr>
      <t>Odnowa historycznego budynku Ratusza w Biskupcu</t>
    </r>
  </si>
  <si>
    <t>Razem wydatki:</t>
  </si>
  <si>
    <t>z tego: 2009r.</t>
  </si>
  <si>
    <t>2010r.</t>
  </si>
  <si>
    <t>2011r.</t>
  </si>
  <si>
    <t>2012r.***</t>
  </si>
  <si>
    <t>1.2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</si>
  <si>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</si>
  <si>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</si>
  <si>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</si>
  <si>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</si>
  <si>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</si>
  <si>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 xml:space="preserve">6.2 Ochrona środowiska przed zanieczyszczeniami </t>
  </si>
  <si>
    <t>Nazwa projektu:</t>
  </si>
  <si>
    <r>
      <rPr>
        <sz val="8"/>
        <rFont val="Arial"/>
        <family val="0"/>
      </rPr>
      <t>Doposażenie OSP w Biskupcu w niezbędne samochody ratowniczo-gaśnicze</t>
    </r>
  </si>
  <si>
    <t>Razem wydatki:</t>
  </si>
  <si>
    <t>75412</t>
  </si>
  <si>
    <t>z tego: 2009r.</t>
  </si>
  <si>
    <t>2010r.</t>
  </si>
  <si>
    <t>2011r.</t>
  </si>
  <si>
    <t>2012r.***</t>
  </si>
  <si>
    <t>1.3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</si>
  <si>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</si>
  <si>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</si>
  <si>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</si>
  <si>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Turystyka</t>
  </si>
  <si>
    <t>Działanie:</t>
  </si>
  <si>
    <t>2.1. Wzrost potencjału turystycznego</t>
  </si>
  <si>
    <t>Nazwa projektu:</t>
  </si>
  <si>
    <r>
      <rPr>
        <sz val="8"/>
        <rFont val="Arial"/>
        <family val="0"/>
      </rPr>
      <t>Budowa Centrum Rekreacyjno-Sportowego w Biskupcu</t>
    </r>
  </si>
  <si>
    <t>Razem wydatki:</t>
  </si>
  <si>
    <t>z tego: 2009r.</t>
  </si>
  <si>
    <t>2010r.</t>
  </si>
  <si>
    <t>2011r.</t>
  </si>
  <si>
    <t>2012r.***</t>
  </si>
  <si>
    <t>1.4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</si>
  <si>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</si>
  <si>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</si>
  <si>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</si>
  <si>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</si>
  <si>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</si>
  <si>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>6.1. Poprawa i zapobieganie degradacji środowiska poprzez budowę, rozbudowę, modernizację infrastruktury środowiska</t>
  </si>
  <si>
    <t>Nazwa projektu:</t>
  </si>
  <si>
    <r>
      <rPr>
        <sz val="8"/>
        <rFont val="Arial"/>
        <family val="0"/>
      </rPr>
      <t>Budowa kanalizacji sanitarnej w miejscowości Piotrowice</t>
    </r>
  </si>
  <si>
    <t>Razem wydatki:</t>
  </si>
  <si>
    <t>01010</t>
  </si>
  <si>
    <t>z tego: 2009r.</t>
  </si>
  <si>
    <t>2010r.</t>
  </si>
  <si>
    <t>2011r.</t>
  </si>
  <si>
    <t>2012r.***</t>
  </si>
  <si>
    <t>1.5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</si>
  <si>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</si>
  <si>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</si>
  <si>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</si>
  <si>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</si>
  <si>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</si>
  <si>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>6.1. Poprawa i zapobieganie degradacji środowiska poprzez budowę, rozbudowę, modernizację infrastruktury środowiska</t>
  </si>
  <si>
    <t>Nazwa projektu:</t>
  </si>
  <si>
    <r>
      <rPr>
        <sz val="8"/>
        <rFont val="Arial"/>
        <family val="0"/>
      </rPr>
      <t>Budowa kanalizacji sanitarnej w miejscowości Słupnica</t>
    </r>
  </si>
  <si>
    <t>Razem wydatki:</t>
  </si>
  <si>
    <t>01010</t>
  </si>
  <si>
    <t>z tego: 2009r.</t>
  </si>
  <si>
    <t>2010r.</t>
  </si>
  <si>
    <t>2011r.</t>
  </si>
  <si>
    <t>2012r.***</t>
  </si>
  <si>
    <t>1.6</t>
  </si>
  <si>
    <t>Program:</t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</si>
  <si>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</si>
  <si>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</si>
  <si>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</si>
  <si>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</si>
  <si>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</si>
  <si>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</si>
  <si>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</si>
  <si>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</si>
  <si>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Wydatki bieżące razem:</t>
  </si>
  <si>
    <t>x</t>
  </si>
  <si>
    <t>2.1</t>
  </si>
  <si>
    <t>Program:</t>
  </si>
  <si>
    <t>Program Operacyjny Kapitał Ludzki 2007-2013</t>
  </si>
  <si>
    <t>Priorytet:</t>
  </si>
  <si>
    <t>VII Promocja integracji społecznej</t>
  </si>
  <si>
    <t>Działanie:</t>
  </si>
  <si>
    <t>7.1.1 Rozwój i upowszechnianie aktywnej integracji przez ośrodki pomocy społecznej</t>
  </si>
  <si>
    <t>Nazwa projektu:</t>
  </si>
  <si>
    <t>Nadzieja na lepsze jutro</t>
  </si>
  <si>
    <t>Razem wydatki:</t>
  </si>
  <si>
    <t>85214, 85395</t>
  </si>
  <si>
    <t>z tego: 2009r.</t>
  </si>
  <si>
    <t>2010r.</t>
  </si>
  <si>
    <t>2011r.</t>
  </si>
  <si>
    <t>2012r.***</t>
  </si>
  <si>
    <t>2.2</t>
  </si>
  <si>
    <t>Program:</t>
  </si>
  <si>
    <r>
      <rPr>
        <sz val="8"/>
        <rFont val="Arial"/>
        <family val="0"/>
      </rPr>
      <t>Poakcesyjny Program Wsparcia Obszarów Wiejskich - Program Integracji Społecznej</t>
    </r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</si>
  <si>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</si>
  <si>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</si>
  <si>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</si>
  <si>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</si>
  <si>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</si>
  <si>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</si>
  <si>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</si>
  <si>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</si>
  <si>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Ogółem (1+2)</t>
  </si>
  <si>
    <t>x</t>
  </si>
  <si>
    <t>*</t>
  </si>
  <si>
    <t>wydatki obejmują wydatki bieżące i majątkowe (dotyczące inwestycji rocznych i ujętych w wieloletnim programie inwestycyjnym)</t>
  </si>
  <si>
    <t>Przewodniczący Rady Gminy</t>
  </si>
  <si>
    <t>**</t>
  </si>
  <si>
    <r>
      <rPr>
        <sz val="8"/>
        <rFont val="Arial"/>
        <family val="2"/>
      </rPr>
      <t>środki własne jst, współfinansowanie z budżetu państwa oraz inne</t>
    </r>
  </si>
  <si>
    <t>***</t>
  </si>
  <si>
    <t>rok 2012 do wykorzystania fakultatywnego</t>
  </si>
  <si>
    <r>
      <rPr>
        <sz val="8"/>
        <rFont val="Arial CE"/>
        <family val="0"/>
      </rPr>
      <t>Jerzy Czapliński</t>
    </r>
  </si>
  <si>
    <t>Źródła sfinansowania deficytu lub rozdysponowanie nadwyżki budżetowej</t>
  </si>
  <si>
    <t>w 2009r. - przychody i rozchody budżetu</t>
  </si>
  <si>
    <t>w złotych</t>
  </si>
  <si>
    <r>
      <rPr>
        <b/>
        <sz val="10"/>
        <rFont val="Arial CE"/>
        <family val="2"/>
      </rPr>
      <t>L.p.</t>
    </r>
  </si>
  <si>
    <t>Treść</t>
  </si>
  <si>
    <t>Klasyfikacja §</t>
  </si>
  <si>
    <t>Kwota</t>
  </si>
  <si>
    <t>Przewidywane wykonanie 2008r.*</t>
  </si>
  <si>
    <t>Plan 2009r.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</si>
  <si>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</si>
  <si>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</si>
  <si>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</si>
  <si>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</si>
  <si>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</si>
  <si>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</si>
  <si>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</si>
  <si>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</si>
  <si>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</si>
  <si>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1.</t>
  </si>
  <si>
    <t>Kredyty długoterminowe zaciągane w bankach</t>
  </si>
  <si>
    <t>§ 952</t>
  </si>
  <si>
    <t>kredyty krótkoterminowe</t>
  </si>
  <si>
    <r>
      <rPr>
        <sz val="8"/>
        <rFont val="Arial CE"/>
        <family val="2"/>
      </rPr>
      <t>kredyty na realizację programów i projektów finansowanych z udziałem śr. Z fun.strukturalnych i Funduszu Spójności UE</t>
    </r>
  </si>
  <si>
    <t>§ 953</t>
  </si>
  <si>
    <r>
      <rPr>
        <sz val="8"/>
        <rFont val="Arial CE"/>
        <family val="2"/>
      </rPr>
      <t>kredyty pomostowe na realizację programów i projektów finansowanych z udziałem śr. Z fun.strukturalnych i Funduszu Spójności UE</t>
    </r>
  </si>
  <si>
    <t>§ 953</t>
  </si>
  <si>
    <t>Pożyczki (uzyskane)</t>
  </si>
  <si>
    <t>§ 952</t>
  </si>
  <si>
    <r>
      <rPr>
        <sz val="8"/>
        <rFont val="Arial CE"/>
        <family val="2"/>
      </rPr>
      <t>Pożyczki na prefinansowanie programów i projektów  finansowanych z udziałem  śr. Z fun.strukturalnych i Funduszu Spójności otrzymane z budżetu państwa</t>
    </r>
  </si>
  <si>
    <t>§ 903</t>
  </si>
  <si>
    <t>Spłaty pożyczek udzielonych</t>
  </si>
  <si>
    <t>§ 951</t>
  </si>
  <si>
    <r>
      <rPr>
        <sz val="10"/>
        <rFont val="Arial CE"/>
        <family val="2"/>
      </rPr>
      <t>Prywatyzacja majątku j.s.t.</t>
    </r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</si>
  <si>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</si>
  <si>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</si>
  <si>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</si>
  <si>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</si>
  <si>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</si>
  <si>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</si>
  <si>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</si>
  <si>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</si>
  <si>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</si>
  <si>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</si>
  <si>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1.</t>
  </si>
  <si>
    <t>Spłaty kredytów</t>
  </si>
  <si>
    <t>§ 992</t>
  </si>
  <si>
    <t>1.1.spłata kredytów długoterminowych</t>
  </si>
  <si>
    <r>
      <rPr>
        <sz val="8"/>
        <rFont val="Arial CE"/>
        <family val="2"/>
      </rPr>
      <t>1.1.1.spłata kredytów zaciągnietychw związku z finansowaniem programów i  projektów finansowanych z udziałem śr. Z  fun.strukturalnych i Funduszu Spójności,otrzymane z budżetu państwa</t>
    </r>
  </si>
  <si>
    <t>1.2.spłata kredytów krótkoterminowych</t>
  </si>
  <si>
    <t>2.</t>
  </si>
  <si>
    <t>Spłaty pożyczek</t>
  </si>
  <si>
    <t>§ 992</t>
  </si>
  <si>
    <r>
      <rPr>
        <sz val="8"/>
        <rFont val="Arial CE"/>
        <family val="2"/>
      </rPr>
      <t>2.1.Spłata pożyczek otrzymanych na prefinan-sowanie programów i projektów finansowanych z udziałem śr. Z fund.strukturalnych i Funduszu Spójności UE otrzymane z budżetu państwa</t>
    </r>
  </si>
  <si>
    <t>2.2.Spłata pozostałych pożyczek</t>
  </si>
  <si>
    <r>
      <rPr>
        <sz val="8"/>
        <rFont val="Arial CE"/>
        <family val="2"/>
      </rPr>
      <t>2.2.1.Spłata pożyczek zaciągnietych w związku z finansowaniem programów i projektów finansowanych z udziałem śr. z fund.strukturalnych i Funduszu Spójności UE otrzymane z budżetu państwa</t>
    </r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</si>
  <si>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</si>
  <si>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</si>
  <si>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</si>
  <si>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</si>
  <si>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</si>
  <si>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</si>
  <si>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</si>
  <si>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</si>
  <si>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</si>
  <si>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</si>
  <si>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rPr>
        <sz val="10"/>
        <rFont val="Arial CE"/>
        <family val="2"/>
      </rPr>
      <t>*)</t>
    </r>
  </si>
  <si>
    <t>dotyczy tylko projektu</t>
  </si>
  <si>
    <t>Przewodniczący Rady Gminy</t>
  </si>
  <si>
    <r>
      <rPr>
        <sz val="10"/>
        <rFont val="Arial CE"/>
        <family val="2"/>
      </rPr>
      <t>Jerzy Czapliński</t>
    </r>
  </si>
  <si>
    <t>Dochody i wydatki związane z realizacją zadań z zakresu administracji rządowej i innych zadań zleconych odrębnymi ustawami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</si>
  <si>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</si>
  <si>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</si>
  <si>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</si>
  <si>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</si>
  <si>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</si>
  <si>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</si>
  <si>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</si>
  <si>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0"/>
      </rPr>
      <t>Dochody do przekazania do budżetu państwa lub budżetu j.s.t.</t>
    </r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</si>
  <si>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</si>
  <si>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</si>
  <si>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</si>
  <si>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</si>
  <si>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</si>
  <si>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</si>
  <si>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0690</t>
  </si>
  <si>
    <t>0970</t>
  </si>
  <si>
    <t>Ogółem</t>
  </si>
  <si>
    <t>Przewodniczący Rady Gminy</t>
  </si>
  <si>
    <r>
      <rPr>
        <sz val="10"/>
        <rFont val="Arial CE"/>
        <family val="0"/>
      </rPr>
      <t>Jerzy Czapliński</t>
    </r>
  </si>
  <si>
    <t>Dokumentacja techniczna i inne wydatki inwestycyjne</t>
  </si>
  <si>
    <t xml:space="preserve">Dokumentacja techniczna i inne wydatki inwestycyjne </t>
  </si>
  <si>
    <t xml:space="preserve">Remont budynku urzędu  </t>
  </si>
  <si>
    <t>URZĄD GMINY BISKUPIEC, WFOŚiGW</t>
  </si>
  <si>
    <r>
      <rPr>
        <b/>
        <sz val="14"/>
        <rFont val="Arial CE"/>
        <family val="2"/>
      </rPr>
      <t>Prognoza kwoty długu gminy Biskupiec na rok 2009 i lata następne</t>
    </r>
  </si>
  <si>
    <t>w złotych</t>
  </si>
  <si>
    <r>
      <rPr>
        <b/>
        <sz val="11"/>
        <rFont val="Arial CE"/>
        <family val="2"/>
      </rPr>
      <t>L.p.</t>
    </r>
  </si>
  <si>
    <t>Rodzaj zadłużenia</t>
  </si>
  <si>
    <t>Przewidywany stan na koniec roku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</si>
  <si>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</si>
  <si>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</si>
  <si>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</si>
  <si>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</si>
  <si>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</si>
  <si>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</si>
  <si>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</si>
  <si>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</si>
  <si>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</si>
  <si>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</si>
  <si>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</si>
  <si>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</si>
  <si>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</si>
  <si>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</si>
  <si>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</si>
  <si>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</si>
  <si>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</si>
  <si>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</si>
  <si>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</si>
  <si>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</si>
  <si>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</si>
  <si>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</si>
  <si>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</si>
  <si>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</si>
  <si>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2"/>
      </rPr>
      <t>Prognozowana sytuacja finansowa gminy Biskupiec w latach spłaty długu</t>
    </r>
  </si>
  <si>
    <t>w złotych</t>
  </si>
  <si>
    <r>
      <rPr>
        <b/>
        <sz val="11"/>
        <rFont val="Arial CE"/>
        <family val="2"/>
      </rPr>
      <t>L.p.</t>
    </r>
  </si>
  <si>
    <t>Wyszczególnienie</t>
  </si>
  <si>
    <t>Plan na 2009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</si>
  <si>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</si>
  <si>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</si>
  <si>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</si>
  <si>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</si>
  <si>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</si>
  <si>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</si>
  <si>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</si>
  <si>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</si>
  <si>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</si>
  <si>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</si>
  <si>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</si>
  <si>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</si>
  <si>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</si>
  <si>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</si>
  <si>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</si>
  <si>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D.</t>
  </si>
  <si>
    <t>Środki pozyskane z innych źródeł</t>
  </si>
  <si>
    <t>II.</t>
  </si>
  <si>
    <t>Wydatki ogółem</t>
  </si>
  <si>
    <t>III.</t>
  </si>
  <si>
    <t>Spłata zobowiązań (A+B+C+D)</t>
  </si>
  <si>
    <t>A.</t>
  </si>
  <si>
    <t>Spłata zaciągniętych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</si>
  <si>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</si>
  <si>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</si>
  <si>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</si>
  <si>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</si>
  <si>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</si>
  <si>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</si>
  <si>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B.</t>
  </si>
  <si>
    <t>Spłata przewidywanych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</si>
  <si>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</si>
  <si>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</si>
  <si>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</si>
  <si>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</si>
  <si>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</si>
  <si>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</si>
  <si>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C.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</si>
  <si>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</si>
  <si>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</si>
  <si>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</si>
  <si>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</si>
  <si>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</si>
  <si>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</si>
  <si>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</si>
  <si>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1.</t>
  </si>
  <si>
    <t>Dług zaciągniętej w związku ze środkami określonymi w umowie zawartej z podmiotem dysponującym funduszami strukturalnymi lub F.S.U.E.</t>
  </si>
  <si>
    <t>VI.1.</t>
  </si>
  <si>
    <r>
      <rPr>
        <b/>
        <i/>
        <sz val="10"/>
        <rFont val="Arial CE"/>
        <family val="0"/>
      </rP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</si>
  <si>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</si>
  <si>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rPr>
        <b/>
        <i/>
        <sz val="9"/>
        <rFont val="Arial CE"/>
        <family val="0"/>
      </rP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1</t>
    </r>
    <r>
      <rPr>
        <b/>
        <i/>
        <sz val="9"/>
        <rFont val="Arial CE"/>
        <family val="0"/>
      </rPr>
      <t xml:space="preserve">  u.f.p.)</t>
    </r>
  </si>
  <si>
    <t>VII.1.</t>
  </si>
  <si>
    <r>
      <rPr>
        <b/>
        <i/>
        <sz val="10"/>
        <rFont val="Arial CE"/>
        <family val="0"/>
      </rP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</si>
  <si>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</si>
  <si>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</si>
  <si>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</si>
  <si>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0"/>
      </rPr>
      <t>Plan dochodów budżetu gminy Biskupiec na 2009 r.</t>
    </r>
  </si>
  <si>
    <t>w  złotych</t>
  </si>
  <si>
    <t>Dział</t>
  </si>
  <si>
    <t>Rozdział</t>
  </si>
  <si>
    <t>§</t>
  </si>
  <si>
    <t>Treść</t>
  </si>
  <si>
    <r>
      <rPr>
        <b/>
        <sz val="10"/>
        <rFont val="Arial CE"/>
        <family val="0"/>
      </rPr>
      <t>Plan
2009 r.</t>
    </r>
  </si>
  <si>
    <t>Zmiany</t>
  </si>
  <si>
    <t>Plan po zmianach</t>
  </si>
  <si>
    <t>(+)</t>
  </si>
  <si>
    <t>(-)</t>
  </si>
  <si>
    <t>010</t>
  </si>
  <si>
    <t>ROLNICTWO I ŁOWIECTWO</t>
  </si>
  <si>
    <t>01010</t>
  </si>
  <si>
    <r>
      <rPr>
        <b/>
        <sz val="10"/>
        <rFont val="Arial CE"/>
        <family val="0"/>
      </rPr>
      <t>Infrastruktura wodociągowa i sanitacyjna wsi</t>
    </r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</si>
  <si>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</si>
  <si>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</si>
  <si>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</si>
  <si>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</si>
  <si>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</si>
  <si>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01095</t>
  </si>
  <si>
    <t>Pozostała działalność</t>
  </si>
  <si>
    <t>0690</t>
  </si>
  <si>
    <t>wpływy z różnych opłat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</si>
  <si>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</si>
  <si>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</si>
  <si>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020</t>
  </si>
  <si>
    <t>L E Ś N I C T W O</t>
  </si>
  <si>
    <t>02095</t>
  </si>
  <si>
    <r>
      <rPr>
        <b/>
        <sz val="10"/>
        <rFont val="Arial CE"/>
        <family val="0"/>
      </rPr>
      <t>Pozostała działaność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</si>
  <si>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</si>
  <si>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</si>
  <si>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600</t>
  </si>
  <si>
    <t>TRANSPORT   I  ŁĄCZNOŚĆ</t>
  </si>
  <si>
    <t>60016</t>
  </si>
  <si>
    <t>Drogi publiczne gminne</t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</si>
  <si>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</si>
  <si>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</si>
  <si>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</si>
  <si>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</si>
  <si>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6630</t>
  </si>
  <si>
    <t>Przebudowa chodników ul.Długa,ul.Szewska ,.Ul.Wolności i ul. Piekarska w miejscowości Biskupiec</t>
  </si>
  <si>
    <t>dotacje celowe otrzymane z samorządu województwa na inwestycje i zakupy inwestycyjne realizowane na podstawie porozumień między jednostkami samorządu terytorialnego</t>
  </si>
  <si>
    <t>700</t>
  </si>
  <si>
    <t>GOSPODARKA  MIESZKANIOWA</t>
  </si>
  <si>
    <t>70005</t>
  </si>
  <si>
    <t>Gospodarka gruntami i nieruchomościami</t>
  </si>
  <si>
    <t>0470</t>
  </si>
  <si>
    <t>wpływy z opłat za zarząd,użytkowanie i użytkowanie wieczyste nieruchomości</t>
  </si>
  <si>
    <t>0490</t>
  </si>
  <si>
    <r>
      <rPr>
        <sz val="10"/>
        <rFont val="Arial CE"/>
        <family val="2"/>
      </rPr>
      <t>wpływy z innych lokalnych opłat pobieranych przez jednostki samorządu terytorianlego na podstawie  odrębnych ustaw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</si>
  <si>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</si>
  <si>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</si>
  <si>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</si>
  <si>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</si>
  <si>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</si>
  <si>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</si>
  <si>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</si>
  <si>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</si>
  <si>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710</t>
  </si>
  <si>
    <t>DZIAŁALNOŚĆ USŁUGOWA</t>
  </si>
  <si>
    <t>71035</t>
  </si>
  <si>
    <t>Cmentarze</t>
  </si>
  <si>
    <t>2020</t>
  </si>
  <si>
    <t>dotacje celowe otrzymane z budżetu państwa na zadania bieżące  realizowane przez gminę na  podstawie porozumień z organami administracji rządowej</t>
  </si>
  <si>
    <t>750</t>
  </si>
  <si>
    <t>ADMINISTRACJA   PUBLICZNA</t>
  </si>
  <si>
    <t>75011</t>
  </si>
  <si>
    <t>Urzędy Wojewódzkie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</si>
  <si>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</si>
  <si>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</si>
  <si>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75023</t>
  </si>
  <si>
    <t>Urzędy gmin</t>
  </si>
  <si>
    <t>0690</t>
  </si>
  <si>
    <t>wpływy z różnych opłat</t>
  </si>
  <si>
    <t>0970</t>
  </si>
  <si>
    <t>wpływy z różnych dochodów</t>
  </si>
  <si>
    <t>2360</t>
  </si>
  <si>
    <r>
      <rPr>
        <sz val="10"/>
        <rFont val="Arial CE"/>
        <family val="2"/>
      </rPr>
      <t>dochody jednostek samorządu tereytorialnego związane z realizacją zadań z zakresu administracji rządowej oraz innych zadan zleconych ustawami</t>
    </r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</si>
  <si>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</si>
  <si>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</si>
  <si>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</si>
  <si>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</si>
  <si>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</si>
  <si>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</si>
  <si>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</si>
  <si>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</si>
  <si>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</si>
  <si>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</si>
  <si>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754</t>
  </si>
  <si>
    <t>BEZPIECZEŃSTWO PUBLICZNE I OCHRONA PRZECIWPOŻAROWA</t>
  </si>
  <si>
    <t>75412</t>
  </si>
  <si>
    <t>Ochotnicze straże pożarne</t>
  </si>
  <si>
    <t>6298</t>
  </si>
  <si>
    <t>środki na dofinansowanie własnych inwestycji gmin pozyskane z innych źródeł</t>
  </si>
  <si>
    <t>75414</t>
  </si>
  <si>
    <t xml:space="preserve">Obrona cywilna 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</si>
  <si>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</si>
  <si>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</si>
  <si>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</si>
  <si>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</si>
  <si>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</si>
  <si>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</si>
  <si>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</si>
  <si>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</si>
  <si>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0910</t>
  </si>
  <si>
    <t>odsetki od nieterminowych wpłat z tytułu podatków i opłat</t>
  </si>
  <si>
    <t>75615</t>
  </si>
  <si>
    <r>
      <rPr>
        <b/>
        <sz val="10"/>
        <rFont val="Arial CE"/>
        <family val="0"/>
      </rPr>
      <t xml:space="preserve">Wpływy z podatku rolnego,podatku leśnego,podatku od czynności cywilno prawnych , podatków i opłat lokalnych od osób prawnych i innych jednostek organizacyjnych 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</si>
  <si>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</si>
  <si>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</si>
  <si>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</si>
  <si>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</si>
  <si>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</si>
  <si>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</si>
  <si>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</si>
  <si>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</si>
  <si>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</si>
  <si>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</si>
  <si>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</si>
  <si>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</si>
  <si>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</si>
  <si>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</si>
  <si>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</si>
  <si>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</si>
  <si>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75616</t>
  </si>
  <si>
    <r>
      <rPr>
        <b/>
        <sz val="10"/>
        <rFont val="Arial CE"/>
        <family val="0"/>
      </rPr>
      <t>Wpływy z podatku rolnego,podatku leśnego,podatku od spadków i darowizn, podatku od czynności cywilno prawnych oraz podatków i opłat lokalnych od osób fizycznych.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</si>
  <si>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</si>
  <si>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</si>
  <si>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</si>
  <si>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</si>
  <si>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</si>
  <si>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</si>
  <si>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</si>
  <si>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</si>
  <si>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</si>
  <si>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</si>
  <si>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</si>
  <si>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</si>
  <si>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</si>
  <si>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</si>
  <si>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</si>
  <si>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</si>
  <si>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</si>
  <si>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</si>
  <si>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</si>
  <si>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</si>
  <si>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</si>
  <si>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</si>
  <si>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</si>
  <si>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</si>
  <si>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</si>
  <si>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</si>
  <si>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</si>
  <si>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</si>
  <si>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</si>
  <si>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 za zezwolenia na sprzedaż alkoholu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</si>
  <si>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</si>
  <si>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</si>
  <si>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</si>
  <si>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</si>
  <si>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</si>
  <si>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</si>
  <si>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</si>
  <si>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</si>
  <si>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</si>
  <si>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</si>
  <si>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</si>
  <si>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</si>
  <si>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</si>
  <si>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</si>
  <si>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</si>
  <si>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</si>
  <si>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</si>
  <si>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</si>
  <si>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</si>
  <si>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</si>
  <si>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</si>
  <si>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</si>
  <si>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</si>
  <si>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</si>
  <si>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</si>
  <si>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</si>
  <si>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2920</t>
  </si>
  <si>
    <t>subwencje ogólne z budżetu państwa</t>
  </si>
  <si>
    <t>801</t>
  </si>
  <si>
    <t>OŚWIATA  I  WYCHOWANIE</t>
  </si>
  <si>
    <t>80101</t>
  </si>
  <si>
    <t>Szkoły podstawowe</t>
  </si>
  <si>
    <t>0920</t>
  </si>
  <si>
    <t>pozostałe odsetki</t>
  </si>
  <si>
    <t>0970</t>
  </si>
  <si>
    <t>wpływy z różnych dochodów</t>
  </si>
  <si>
    <t>2030</t>
  </si>
  <si>
    <t>dotacje celowe otrzymane z budżetu państwa na realizację własnych zadań bieżących gmin</t>
  </si>
  <si>
    <t>środki na dofinansowanie własnych  zadań bieżących gmin pozyskane z innych źródeł</t>
  </si>
  <si>
    <t>środki na dofinansowanie własnych inwestycji gmin pozyskane z innych źródeł</t>
  </si>
  <si>
    <t>80110</t>
  </si>
  <si>
    <t>Gimnazja</t>
  </si>
  <si>
    <t>0970</t>
  </si>
  <si>
    <t>wpływy z różnych dochodów</t>
  </si>
  <si>
    <t>6290</t>
  </si>
  <si>
    <t>środki na dofinansowanie własnych inwestycji gmin pozyskane z innych źródeł</t>
  </si>
  <si>
    <t>80148</t>
  </si>
  <si>
    <t>Stołówki szkolne</t>
  </si>
  <si>
    <t>0830</t>
  </si>
  <si>
    <t>wpływu z usług</t>
  </si>
  <si>
    <t>80195</t>
  </si>
  <si>
    <t>Pozostała działalność</t>
  </si>
  <si>
    <t>2030</t>
  </si>
  <si>
    <t>dotacje celowe otrzymane z budżetu państwa na realizację własnych zadań bieżących gmin</t>
  </si>
  <si>
    <t>2440</t>
  </si>
  <si>
    <t>dotacje przekazane z funduszy celowych na realizację zadań bieżących dla jednostek sektora finansów publicznych</t>
  </si>
  <si>
    <t>851</t>
  </si>
  <si>
    <t>OCHRONA   ZDROWIA</t>
  </si>
  <si>
    <t>85121</t>
  </si>
  <si>
    <t>Lecznictwo ambulatoryjne</t>
  </si>
  <si>
    <t>środki na dofinansowanie własnych inwestycji gmin pozyskane z innych źródeł</t>
  </si>
  <si>
    <t>środki na dofinansowanie własnych inwestycji gmin pozyskane z innych źródeł</t>
  </si>
  <si>
    <t>85154</t>
  </si>
  <si>
    <r>
      <rPr>
        <b/>
        <sz val="10"/>
        <rFont val="Arial CE"/>
        <family val="0"/>
      </rPr>
      <t>Przeciwdziałanie alkoholizmowu</t>
    </r>
  </si>
  <si>
    <t>0480</t>
  </si>
  <si>
    <t>wpływy z opłat  za zezwolenia na sprzedaż alkoholu</t>
  </si>
  <si>
    <t>852</t>
  </si>
  <si>
    <t>POMOC SPOŁECZNA</t>
  </si>
  <si>
    <t>85202</t>
  </si>
  <si>
    <t>Domu pomocy społecznej</t>
  </si>
  <si>
    <t>0830</t>
  </si>
  <si>
    <t>wpływy z usług</t>
  </si>
  <si>
    <t>85212</t>
  </si>
  <si>
    <t>Świadczenia rodzinne, zaliczka alimentacyjna oraz składki na ubezpieczenia emerytalne i rentowe z ubezpieczenia społecznego</t>
  </si>
  <si>
    <t>2010</t>
  </si>
  <si>
    <t>dotacje celowe otrzymane  z budżetu państwa na realizację  zadań bieżących z zakresu administracji rządowej oraz innych zadań zleconych gminom ustawami</t>
  </si>
  <si>
    <t>0970</t>
  </si>
  <si>
    <t>wpływy z różnych dochodów</t>
  </si>
  <si>
    <t>6310</t>
  </si>
  <si>
    <t>dotacje celowe przekazane z budżetu państwa na inwestycje i zakupy inwestycyjne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</si>
  <si>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</si>
  <si>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</si>
  <si>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>2010</t>
  </si>
  <si>
    <t>dotacje celowe otrzymane  z budżetu państwa na realizację  zadań bieżących z zakresu administracji rządowej oraz innych zadań zleconych gminom ustawami</t>
  </si>
  <si>
    <t>85214</t>
  </si>
  <si>
    <t xml:space="preserve">Zasiłki i pomoc w naturze oraz składki na ubezpieczenia społeczne </t>
  </si>
  <si>
    <t>2010</t>
  </si>
  <si>
    <t>dotacje celowe otrzymane  z budżetu państwa na realizację  zadań bieżących z zakresu administracji rządowej oraz innych zadań zleconych gminom ustawami</t>
  </si>
  <si>
    <t>2030</t>
  </si>
  <si>
    <t>dotacje celowe otrzymane  z budżetu państwa na realizację  własnych zadań bieżących  gmin</t>
  </si>
  <si>
    <t>85219</t>
  </si>
  <si>
    <t>Ośrodki pomocy społecznej</t>
  </si>
  <si>
    <t>0920</t>
  </si>
  <si>
    <t>pozostałe odsetki</t>
  </si>
  <si>
    <t>0970</t>
  </si>
  <si>
    <t>wpływy z różnych dochodów</t>
  </si>
  <si>
    <t>2030</t>
  </si>
  <si>
    <t>dotacje celowe otrzymane  z budżetu państwa na realizację  własnych zadań bieżących  gmin</t>
  </si>
  <si>
    <t>2708</t>
  </si>
  <si>
    <t>środki na dofinansowanie własnych  zadań bieżących gmin pozyskane z innych źródeł</t>
  </si>
  <si>
    <t>2709</t>
  </si>
  <si>
    <t>środki na dofinansowanie własnych  zadań bieżących gmin pozyskane z innych źródeł</t>
  </si>
  <si>
    <t>85228</t>
  </si>
  <si>
    <t>Usługi opiekuńcze i specjalistyczne usługi opiekuńcze</t>
  </si>
  <si>
    <t>0830</t>
  </si>
  <si>
    <t>wpływy z usług</t>
  </si>
  <si>
    <t>85278</t>
  </si>
  <si>
    <t>Usuwanie skutków klęsk żywiołowych</t>
  </si>
  <si>
    <t>2010</t>
  </si>
  <si>
    <t xml:space="preserve">dotacje celowe otrzymane z budżetu państwa na realizację  zadań  bieżących z zakresu administracji rządowej oraz innych zadań zleconych gminom ustawami </t>
  </si>
  <si>
    <t>85295</t>
  </si>
  <si>
    <t>Pozostała działalność</t>
  </si>
  <si>
    <t>2023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</si>
  <si>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</si>
  <si>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</si>
  <si>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</t>
  </si>
  <si>
    <t>2033</t>
  </si>
  <si>
    <t>dotacje celowe otrzymane z budżetu państwa na realizację własnych zadań bieżących gmin</t>
  </si>
  <si>
    <t>853</t>
  </si>
  <si>
    <t>POZOSTAŁE ZADANIA W ZAKRESIE POLITYKI SPOŁECZNEJ</t>
  </si>
  <si>
    <t>85395</t>
  </si>
  <si>
    <t>Pozostała działalność</t>
  </si>
  <si>
    <t>2008</t>
  </si>
  <si>
    <t>dotacje rozwojowe oraz środki na finansowanie Wspólnej Polityki Rolnej</t>
  </si>
  <si>
    <t>2009</t>
  </si>
  <si>
    <t>dotacje rozwojowe oraz środki na finansowanie Wspólnej Polityki Rolnej</t>
  </si>
  <si>
    <t>854</t>
  </si>
  <si>
    <t>EDUKACYJNA OPIEKA WYCHOWAWCZA</t>
  </si>
  <si>
    <t>85401</t>
  </si>
  <si>
    <t>Świetlice szkolne</t>
  </si>
  <si>
    <t>0830</t>
  </si>
  <si>
    <t>wpływy z usług</t>
  </si>
  <si>
    <t>85412</t>
  </si>
  <si>
    <t>Kolonie i obozy oraz inne formy wypoczynku dzieci i młodzieży szkolnej, a także szkolenia młodzieży</t>
  </si>
  <si>
    <t>2708</t>
  </si>
  <si>
    <t>środki  na dofinansowanie własnych zadań bieżących  gmin pozyskane z innych źródeł</t>
  </si>
  <si>
    <t>85415</t>
  </si>
  <si>
    <t>Pomoc materialna dla uczniów</t>
  </si>
  <si>
    <t>2030</t>
  </si>
  <si>
    <t>dotacje celowe otrzymane z budżetu państwa na realizację własnych zadań bieżących gmin</t>
  </si>
  <si>
    <t>900</t>
  </si>
  <si>
    <t>GOSPODARKA KOMUNALNA I OCHRONA ŚRODOWISKA</t>
  </si>
  <si>
    <t>90002</t>
  </si>
  <si>
    <t>Gospodarka odpadami</t>
  </si>
  <si>
    <t>2700</t>
  </si>
  <si>
    <t>środki  na dofinansowanie własnych zadań bieżących  gmin pozyskane z innych źródeł</t>
  </si>
  <si>
    <t>921</t>
  </si>
  <si>
    <t>KULTURA I OCHRONA DZIEDZICTWA NARODOWEGO</t>
  </si>
  <si>
    <t>92109</t>
  </si>
  <si>
    <t>Domy i ośrodki kultury,świetlice i kluby</t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</si>
  <si>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</si>
  <si>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</si>
  <si>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</si>
  <si>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</si>
  <si>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</si>
  <si>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</si>
  <si>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</si>
  <si>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</si>
  <si>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O G Ó Ł E M</t>
  </si>
  <si>
    <t>KULTURA FIZYCZNA I SPORT</t>
  </si>
  <si>
    <t>Obiekty sportowe</t>
  </si>
  <si>
    <t>środki na dofinansowanie własnych inwestycji gmin pozyskane z innych źródeł</t>
  </si>
  <si>
    <t>O G Ó Ł E M</t>
  </si>
  <si>
    <t>Dochody ogółem     :</t>
  </si>
  <si>
    <t>Dochody bieżące     :</t>
  </si>
  <si>
    <t>Dochody majątkowe :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</si>
  <si>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</si>
  <si>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</si>
  <si>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2"/>
      </rPr>
      <t>Wydatki budżetu gminy Biskupiec na  2009 r.</t>
    </r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</si>
  <si>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</si>
  <si>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</si>
  <si>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</si>
  <si>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</si>
  <si>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</si>
  <si>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2009 r.</t>
    </r>
  </si>
  <si>
    <t>Zmiany</t>
  </si>
  <si>
    <t>Plan budżetu po zmianach</t>
  </si>
  <si>
    <t>(+)</t>
  </si>
  <si>
    <t>(-)</t>
  </si>
  <si>
    <t>010</t>
  </si>
  <si>
    <t>ROLNICTWO  I  ŁOWIECTWO</t>
  </si>
  <si>
    <t>01010</t>
  </si>
  <si>
    <r>
      <rPr>
        <b/>
        <sz val="9"/>
        <rFont val="Arial CE"/>
        <family val="2"/>
      </rPr>
      <t>Infastruktura wodociągowa i sanitacyjna wsi</t>
    </r>
  </si>
  <si>
    <t>wydatki inwestycyjne jednostek budżetowych</t>
  </si>
  <si>
    <t>wydatki inwestycyjne jednostek budżetowych</t>
  </si>
  <si>
    <t>wydatki inwestycyjne jednostek budżetowych</t>
  </si>
  <si>
    <t>01030</t>
  </si>
  <si>
    <t>Izby rolnicze</t>
  </si>
  <si>
    <t>Wykonanie za 2008 r.</t>
  </si>
  <si>
    <t>Wykonanie na 31.12.2008r.</t>
  </si>
  <si>
    <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3</t>
    </r>
    <r>
      <rPr>
        <b/>
        <i/>
        <sz val="9"/>
        <rFont val="Arial CE"/>
        <family val="0"/>
      </rPr>
      <t xml:space="preserve">  u.f.p.)</t>
    </r>
  </si>
  <si>
    <t>Przebudowa ul. Długiej w m.Biskupiec-przebudowa urządzeń energetycznych</t>
  </si>
  <si>
    <t>4210</t>
  </si>
  <si>
    <t>3030</t>
  </si>
  <si>
    <t>wpłaty gmin na rzecz Izb rolniczych w wysokości 2% uzyskanych wpływów z podatku rolnego</t>
  </si>
  <si>
    <t>01095</t>
  </si>
  <si>
    <r>
      <rPr>
        <b/>
        <sz val="9"/>
        <rFont val="Arial CE"/>
        <family val="2"/>
      </rPr>
      <t>Pozostała działalnośc</t>
    </r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</si>
  <si>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</si>
  <si>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</si>
  <si>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</si>
  <si>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</si>
  <si>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</si>
  <si>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</si>
  <si>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</si>
  <si>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</si>
  <si>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</si>
  <si>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</si>
  <si>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</si>
  <si>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</si>
  <si>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</si>
  <si>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</si>
  <si>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</si>
  <si>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</si>
  <si>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zakup materiałów i wyposażenia</t>
  </si>
  <si>
    <t>zakup usług pozostałych</t>
  </si>
  <si>
    <r>
      <rPr>
        <sz val="9"/>
        <rFont val="Arial CE"/>
        <family val="2"/>
      </rPr>
      <t>pozostałe podatki na rzecz budżetów jednostek samorządu teretorialnego</t>
    </r>
  </si>
  <si>
    <t>600</t>
  </si>
  <si>
    <t>TRANSPORT   I  ŁĄCZNOŚĆ</t>
  </si>
  <si>
    <t>60016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</si>
  <si>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</si>
  <si>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</si>
  <si>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</si>
  <si>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</si>
  <si>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</si>
  <si>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</si>
  <si>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</si>
  <si>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</si>
  <si>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</si>
  <si>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</si>
  <si>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</si>
  <si>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</si>
  <si>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</si>
  <si>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</si>
  <si>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</si>
  <si>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</si>
  <si>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</si>
  <si>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</si>
  <si>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</si>
  <si>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</si>
  <si>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</si>
  <si>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</si>
  <si>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wydatki inwestycyjne jednostek budżetowych</t>
  </si>
  <si>
    <t>wydatki na zakupy inwestycyjne jednostek budżetowych</t>
  </si>
  <si>
    <t>710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</si>
</sst>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4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9"/>
      <name val="Arial CE"/>
      <family val="0"/>
    </font>
    <font>
      <u val="single"/>
      <sz val="9"/>
      <name val="Arial CE"/>
      <family val="2"/>
    </font>
    <font>
      <sz val="8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  <font>
      <b/>
      <i/>
      <sz val="9"/>
      <name val="Arial CE"/>
      <family val="0"/>
    </font>
    <font>
      <b/>
      <i/>
      <u val="single"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21" fillId="20" borderId="10" xfId="0" applyNumberFormat="1" applyFont="1" applyFill="1" applyBorder="1" applyAlignment="1">
      <alignment horizontal="center"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21" fillId="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top" wrapText="1"/>
    </xf>
    <xf numFmtId="0" fontId="28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3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32" fillId="0" borderId="0" xfId="51" applyFont="1" applyBorder="1">
      <alignment/>
      <protection/>
    </xf>
    <xf numFmtId="3" fontId="32" fillId="0" borderId="0" xfId="51" applyNumberFormat="1" applyFont="1" applyBorder="1">
      <alignment/>
      <protection/>
    </xf>
    <xf numFmtId="0" fontId="33" fillId="20" borderId="10" xfId="51" applyFont="1" applyFill="1" applyBorder="1" applyAlignment="1">
      <alignment horizontal="center" vertical="center" wrapText="1"/>
      <protection/>
    </xf>
    <xf numFmtId="0" fontId="34" fillId="0" borderId="10" xfId="51" applyFont="1" applyBorder="1" applyAlignment="1">
      <alignment horizontal="center" vertical="center"/>
      <protection/>
    </xf>
    <xf numFmtId="3" fontId="34" fillId="0" borderId="10" xfId="51" applyNumberFormat="1" applyFont="1" applyBorder="1" applyAlignment="1">
      <alignment horizontal="center" vertical="center"/>
      <protection/>
    </xf>
    <xf numFmtId="0" fontId="33" fillId="0" borderId="10" xfId="51" applyFont="1" applyBorder="1" applyAlignment="1">
      <alignment horizontal="center"/>
      <protection/>
    </xf>
    <xf numFmtId="0" fontId="35" fillId="0" borderId="10" xfId="51" applyFont="1" applyBorder="1">
      <alignment/>
      <protection/>
    </xf>
    <xf numFmtId="3" fontId="33" fillId="0" borderId="19" xfId="51" applyNumberFormat="1" applyFont="1" applyBorder="1">
      <alignment/>
      <protection/>
    </xf>
    <xf numFmtId="164" fontId="33" fillId="0" borderId="19" xfId="51" applyNumberFormat="1" applyFont="1" applyBorder="1">
      <alignment/>
      <protection/>
    </xf>
    <xf numFmtId="0" fontId="33" fillId="0" borderId="0" xfId="51" applyFont="1" applyBorder="1">
      <alignment/>
      <protection/>
    </xf>
    <xf numFmtId="0" fontId="32" fillId="0" borderId="11" xfId="51" applyFont="1" applyBorder="1">
      <alignment/>
      <protection/>
    </xf>
    <xf numFmtId="0" fontId="32" fillId="0" borderId="12" xfId="51" applyFont="1" applyBorder="1" applyAlignment="1">
      <alignment horizontal="left"/>
      <protection/>
    </xf>
    <xf numFmtId="0" fontId="32" fillId="0" borderId="20" xfId="51" applyFont="1" applyBorder="1" applyAlignment="1">
      <alignment horizontal="left"/>
      <protection/>
    </xf>
    <xf numFmtId="3" fontId="32" fillId="0" borderId="20" xfId="51" applyNumberFormat="1" applyFont="1" applyBorder="1" applyAlignment="1">
      <alignment horizontal="left"/>
      <protection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2" fillId="0" borderId="22" xfId="51" applyFont="1" applyBorder="1" applyAlignment="1">
      <alignment horizontal="left"/>
      <protection/>
    </xf>
    <xf numFmtId="0" fontId="32" fillId="0" borderId="0" xfId="51" applyFont="1" applyBorder="1" applyAlignment="1">
      <alignment horizontal="left"/>
      <protection/>
    </xf>
    <xf numFmtId="3" fontId="32" fillId="0" borderId="0" xfId="51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2" fillId="0" borderId="24" xfId="51" applyFont="1" applyBorder="1" applyAlignment="1">
      <alignment horizontal="left"/>
      <protection/>
    </xf>
    <xf numFmtId="0" fontId="32" fillId="0" borderId="25" xfId="51" applyFont="1" applyBorder="1" applyAlignment="1">
      <alignment horizontal="left"/>
      <protection/>
    </xf>
    <xf numFmtId="3" fontId="32" fillId="0" borderId="25" xfId="51" applyNumberFormat="1" applyFont="1" applyBorder="1" applyAlignment="1">
      <alignment horizontal="left"/>
      <protection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2" fillId="0" borderId="10" xfId="51" applyFont="1" applyBorder="1">
      <alignment/>
      <protection/>
    </xf>
    <xf numFmtId="49" fontId="32" fillId="0" borderId="10" xfId="51" applyNumberFormat="1" applyFont="1" applyBorder="1" applyAlignment="1">
      <alignment horizontal="center" vertical="center"/>
      <protection/>
    </xf>
    <xf numFmtId="0" fontId="32" fillId="0" borderId="13" xfId="51" applyFont="1" applyBorder="1" applyAlignment="1">
      <alignment horizontal="center"/>
      <protection/>
    </xf>
    <xf numFmtId="3" fontId="32" fillId="0" borderId="13" xfId="51" applyNumberFormat="1" applyFont="1" applyBorder="1">
      <alignment/>
      <protection/>
    </xf>
    <xf numFmtId="164" fontId="32" fillId="0" borderId="13" xfId="51" applyNumberFormat="1" applyFont="1" applyBorder="1">
      <alignment/>
      <protection/>
    </xf>
    <xf numFmtId="0" fontId="32" fillId="0" borderId="10" xfId="51" applyFont="1" applyBorder="1" applyAlignment="1">
      <alignment horizontal="center"/>
      <protection/>
    </xf>
    <xf numFmtId="3" fontId="32" fillId="0" borderId="10" xfId="51" applyNumberFormat="1" applyFont="1" applyBorder="1">
      <alignment/>
      <protection/>
    </xf>
    <xf numFmtId="49" fontId="32" fillId="0" borderId="13" xfId="51" applyNumberFormat="1" applyFont="1" applyBorder="1" applyAlignment="1">
      <alignment horizontal="center"/>
      <protection/>
    </xf>
    <xf numFmtId="0" fontId="32" fillId="0" borderId="0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/>
      <protection/>
    </xf>
    <xf numFmtId="0" fontId="32" fillId="0" borderId="0" xfId="51" applyFont="1" applyBorder="1" applyAlignment="1">
      <alignment horizontal="center" vertical="center"/>
      <protection/>
    </xf>
    <xf numFmtId="3" fontId="32" fillId="0" borderId="0" xfId="51" applyNumberFormat="1" applyFont="1" applyBorder="1" applyAlignment="1">
      <alignment horizontal="center" vertical="center"/>
      <protection/>
    </xf>
    <xf numFmtId="0" fontId="32" fillId="0" borderId="13" xfId="51" applyFont="1" applyBorder="1">
      <alignment/>
      <protection/>
    </xf>
    <xf numFmtId="0" fontId="33" fillId="0" borderId="10" xfId="51" applyFont="1" applyBorder="1">
      <alignment/>
      <protection/>
    </xf>
    <xf numFmtId="0" fontId="36" fillId="0" borderId="13" xfId="51" applyFont="1" applyBorder="1" applyAlignment="1">
      <alignment horizontal="center"/>
      <protection/>
    </xf>
    <xf numFmtId="3" fontId="32" fillId="0" borderId="10" xfId="51" applyNumberFormat="1" applyFont="1" applyBorder="1" applyAlignment="1">
      <alignment horizontal="center"/>
      <protection/>
    </xf>
    <xf numFmtId="49" fontId="32" fillId="0" borderId="10" xfId="51" applyNumberFormat="1" applyFont="1" applyBorder="1" applyAlignment="1">
      <alignment horizontal="center"/>
      <protection/>
    </xf>
    <xf numFmtId="0" fontId="32" fillId="0" borderId="10" xfId="51" applyFont="1" applyFill="1" applyBorder="1" applyAlignment="1">
      <alignment horizontal="center"/>
      <protection/>
    </xf>
    <xf numFmtId="3" fontId="33" fillId="0" borderId="10" xfId="51" applyNumberFormat="1" applyFont="1" applyBorder="1">
      <alignment/>
      <protection/>
    </xf>
    <xf numFmtId="164" fontId="33" fillId="0" borderId="10" xfId="51" applyNumberFormat="1" applyFont="1" applyFill="1" applyBorder="1">
      <alignment/>
      <protection/>
    </xf>
    <xf numFmtId="164" fontId="33" fillId="0" borderId="10" xfId="51" applyNumberFormat="1" applyFont="1" applyBorder="1">
      <alignment/>
      <protection/>
    </xf>
    <xf numFmtId="0" fontId="32" fillId="0" borderId="0" xfId="51" applyFont="1" applyBorder="1" applyAlignment="1">
      <alignment horizontal="right"/>
      <protection/>
    </xf>
    <xf numFmtId="0" fontId="32" fillId="0" borderId="0" xfId="51" applyFont="1" applyBorder="1">
      <alignment/>
      <protection/>
    </xf>
    <xf numFmtId="0" fontId="3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37" fillId="24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vertical="center"/>
    </xf>
    <xf numFmtId="0" fontId="0" fillId="20" borderId="31" xfId="0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22" fillId="0" borderId="36" xfId="0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/>
    </xf>
    <xf numFmtId="164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7" fillId="20" borderId="3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1" xfId="0" applyFont="1" applyBorder="1" applyAlignment="1">
      <alignment vertical="center"/>
    </xf>
    <xf numFmtId="0" fontId="28" fillId="0" borderId="33" xfId="0" applyFont="1" applyBorder="1" applyAlignment="1">
      <alignment/>
    </xf>
    <xf numFmtId="3" fontId="28" fillId="0" borderId="33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3" fontId="28" fillId="0" borderId="29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3" fontId="23" fillId="0" borderId="34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0" fontId="23" fillId="0" borderId="34" xfId="0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0" fontId="37" fillId="20" borderId="38" xfId="0" applyFont="1" applyFill="1" applyBorder="1" applyAlignment="1">
      <alignment horizontal="center" vertical="center"/>
    </xf>
    <xf numFmtId="0" fontId="37" fillId="20" borderId="39" xfId="0" applyFont="1" applyFill="1" applyBorder="1" applyAlignment="1">
      <alignment horizontal="center" vertical="center"/>
    </xf>
    <xf numFmtId="0" fontId="37" fillId="20" borderId="40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9" fillId="0" borderId="41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44" xfId="0" applyNumberFormat="1" applyFont="1" applyBorder="1" applyAlignment="1">
      <alignment vertical="center"/>
    </xf>
    <xf numFmtId="0" fontId="21" fillId="0" borderId="43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40" fillId="0" borderId="43" xfId="0" applyFont="1" applyBorder="1" applyAlignment="1">
      <alignment vertical="center" wrapText="1"/>
    </xf>
    <xf numFmtId="10" fontId="21" fillId="0" borderId="29" xfId="53" applyNumberFormat="1" applyFont="1" applyFill="1" applyBorder="1" applyAlignment="1" applyProtection="1">
      <alignment vertical="center"/>
      <protection/>
    </xf>
    <xf numFmtId="10" fontId="21" fillId="0" borderId="44" xfId="53" applyNumberFormat="1" applyFont="1" applyFill="1" applyBorder="1" applyAlignment="1" applyProtection="1">
      <alignment vertical="center"/>
      <protection/>
    </xf>
    <xf numFmtId="0" fontId="42" fillId="0" borderId="43" xfId="0" applyFont="1" applyBorder="1" applyAlignment="1">
      <alignment vertical="center" wrapText="1"/>
    </xf>
    <xf numFmtId="0" fontId="39" fillId="0" borderId="43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0" fontId="21" fillId="0" borderId="35" xfId="53" applyNumberFormat="1" applyFont="1" applyFill="1" applyBorder="1" applyAlignment="1" applyProtection="1">
      <alignment vertical="center"/>
      <protection/>
    </xf>
    <xf numFmtId="10" fontId="21" fillId="0" borderId="45" xfId="5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49" fontId="26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47" xfId="0" applyFont="1" applyFill="1" applyBorder="1" applyAlignment="1">
      <alignment horizontal="center" vertical="center"/>
    </xf>
    <xf numFmtId="0" fontId="21" fillId="20" borderId="48" xfId="0" applyFont="1" applyFill="1" applyBorder="1" applyAlignment="1">
      <alignment horizontal="center" vertical="center"/>
    </xf>
    <xf numFmtId="0" fontId="21" fillId="20" borderId="48" xfId="0" applyFont="1" applyFill="1" applyBorder="1" applyAlignment="1">
      <alignment horizontal="center" vertical="center" wrapText="1"/>
    </xf>
    <xf numFmtId="0" fontId="21" fillId="20" borderId="4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33" fillId="0" borderId="10" xfId="51" applyFont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3" fontId="32" fillId="0" borderId="10" xfId="51" applyNumberFormat="1" applyFont="1" applyBorder="1" applyAlignment="1">
      <alignment horizontal="center"/>
      <protection/>
    </xf>
    <xf numFmtId="0" fontId="32" fillId="0" borderId="10" xfId="51" applyFont="1" applyBorder="1" applyAlignment="1">
      <alignment horizontal="center" vertical="center"/>
      <protection/>
    </xf>
    <xf numFmtId="0" fontId="32" fillId="0" borderId="19" xfId="51" applyFont="1" applyBorder="1" applyAlignment="1">
      <alignment horizontal="left"/>
      <protection/>
    </xf>
    <xf numFmtId="0" fontId="32" fillId="0" borderId="36" xfId="51" applyFont="1" applyBorder="1" applyAlignment="1">
      <alignment horizontal="left"/>
      <protection/>
    </xf>
    <xf numFmtId="0" fontId="32" fillId="0" borderId="13" xfId="51" applyFont="1" applyBorder="1" applyAlignment="1">
      <alignment horizontal="left"/>
      <protection/>
    </xf>
    <xf numFmtId="0" fontId="32" fillId="0" borderId="10" xfId="51" applyFont="1" applyBorder="1" applyAlignment="1">
      <alignment horizontal="center"/>
      <protection/>
    </xf>
    <xf numFmtId="0" fontId="33" fillId="0" borderId="19" xfId="51" applyFont="1" applyBorder="1" applyAlignment="1">
      <alignment horizontal="center"/>
      <protection/>
    </xf>
    <xf numFmtId="0" fontId="33" fillId="20" borderId="10" xfId="51" applyFont="1" applyFill="1" applyBorder="1" applyAlignment="1">
      <alignment horizontal="center" vertical="center"/>
      <protection/>
    </xf>
    <xf numFmtId="0" fontId="33" fillId="20" borderId="10" xfId="51" applyFont="1" applyFill="1" applyBorder="1" applyAlignment="1">
      <alignment horizontal="center" vertical="center" wrapText="1"/>
      <protection/>
    </xf>
    <xf numFmtId="0" fontId="26" fillId="0" borderId="0" xfId="51" applyFont="1" applyBorder="1" applyAlignment="1">
      <alignment horizontal="center"/>
      <protection/>
    </xf>
    <xf numFmtId="3" fontId="33" fillId="20" borderId="10" xfId="51" applyNumberFormat="1" applyFont="1" applyFill="1" applyBorder="1" applyAlignment="1">
      <alignment horizontal="center" vertical="center" wrapText="1"/>
      <protection/>
    </xf>
    <xf numFmtId="3" fontId="33" fillId="20" borderId="10" xfId="51" applyNumberFormat="1" applyFont="1" applyFill="1" applyBorder="1" applyAlignment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 wrapText="1"/>
    </xf>
    <xf numFmtId="3" fontId="21" fillId="20" borderId="27" xfId="0" applyNumberFormat="1" applyFont="1" applyFill="1" applyBorder="1" applyAlignment="1">
      <alignment horizontal="center" vertical="center"/>
    </xf>
    <xf numFmtId="3" fontId="21" fillId="20" borderId="27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10" fontId="23" fillId="0" borderId="35" xfId="53" applyNumberFormat="1" applyFont="1" applyFill="1" applyBorder="1" applyAlignment="1" applyProtection="1">
      <alignment horizontal="right" vertical="center"/>
      <protection/>
    </xf>
    <xf numFmtId="0" fontId="37" fillId="20" borderId="38" xfId="0" applyFont="1" applyFill="1" applyBorder="1" applyAlignment="1">
      <alignment horizontal="center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37" fillId="20" borderId="27" xfId="0" applyFont="1" applyFill="1" applyBorder="1" applyAlignment="1">
      <alignment horizontal="center" vertical="center"/>
    </xf>
    <xf numFmtId="0" fontId="21" fillId="20" borderId="38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zoomScale="75" zoomScaleNormal="75" workbookViewId="0" topLeftCell="B1">
      <pane ySplit="5" topLeftCell="BM182" activePane="bottomLeft" state="frozen"/>
      <selection pane="topLeft" activeCell="D217" sqref="D217"/>
      <selection pane="bottomLeft" activeCell="D176" sqref="D176"/>
    </sheetView>
  </sheetViews>
  <sheetFormatPr defaultColWidth="9.00390625" defaultRowHeight="12.75"/>
  <cols>
    <col min="1" max="1" width="5.875" style="1" customWidth="1"/>
    <col min="2" max="2" width="8.875" style="1" customWidth="1"/>
    <col min="3" max="3" width="6.00390625" style="1" customWidth="1"/>
    <col min="4" max="4" width="68.625" style="1" customWidth="1"/>
    <col min="5" max="5" width="12.375" style="2" customWidth="1"/>
    <col min="6" max="6" width="11.875" style="2" customWidth="1"/>
    <col min="7" max="7" width="12.375" style="2" customWidth="1"/>
    <col min="8" max="8" width="13.375" style="2" customWidth="1"/>
  </cols>
  <sheetData>
    <row r="1" spans="1:8" ht="18" customHeight="1">
      <c r="A1" s="349" t="s">
        <v>945</v>
      </c>
      <c r="B1" s="349"/>
      <c r="C1" s="349"/>
      <c r="D1" s="349"/>
      <c r="E1" s="349"/>
      <c r="F1" s="349"/>
      <c r="G1" s="349"/>
      <c r="H1" s="349"/>
    </row>
    <row r="2" spans="2:4" ht="18">
      <c r="B2" s="3"/>
      <c r="C2" s="3"/>
      <c r="D2" s="3"/>
    </row>
    <row r="3" spans="7:8" ht="12.75">
      <c r="G3" s="4"/>
      <c r="H3" s="4" t="s">
        <v>946</v>
      </c>
    </row>
    <row r="4" spans="1:8" s="5" customFormat="1" ht="15" customHeight="1">
      <c r="A4" s="350" t="s">
        <v>947</v>
      </c>
      <c r="B4" s="350" t="s">
        <v>948</v>
      </c>
      <c r="C4" s="351" t="s">
        <v>949</v>
      </c>
      <c r="D4" s="351" t="s">
        <v>950</v>
      </c>
      <c r="E4" s="345" t="s">
        <v>951</v>
      </c>
      <c r="F4" s="345" t="s">
        <v>952</v>
      </c>
      <c r="G4" s="345"/>
      <c r="H4" s="345" t="s">
        <v>953</v>
      </c>
    </row>
    <row r="5" spans="1:8" s="5" customFormat="1" ht="15" customHeight="1">
      <c r="A5" s="350"/>
      <c r="B5" s="350"/>
      <c r="C5" s="351"/>
      <c r="D5" s="351"/>
      <c r="E5" s="345"/>
      <c r="F5" s="6" t="s">
        <v>954</v>
      </c>
      <c r="G5" s="7" t="s">
        <v>955</v>
      </c>
      <c r="H5" s="345"/>
    </row>
    <row r="6" spans="1:8" s="11" customFormat="1" ht="7.5" customHeight="1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  <c r="H6" s="9">
        <v>8</v>
      </c>
    </row>
    <row r="7" spans="1:8" s="16" customFormat="1" ht="19.5" customHeight="1">
      <c r="A7" s="12" t="s">
        <v>956</v>
      </c>
      <c r="B7" s="12"/>
      <c r="C7" s="13"/>
      <c r="D7" s="14" t="s">
        <v>957</v>
      </c>
      <c r="E7" s="15">
        <f>E8+E16</f>
        <v>4720000</v>
      </c>
      <c r="F7" s="15">
        <f>F8+F16</f>
        <v>42184</v>
      </c>
      <c r="G7" s="15">
        <f>G8+G16</f>
        <v>0</v>
      </c>
      <c r="H7" s="15">
        <f>H8+H16</f>
        <v>4762184</v>
      </c>
    </row>
    <row r="8" spans="1:8" s="16" customFormat="1" ht="19.5" customHeight="1">
      <c r="A8" s="17"/>
      <c r="B8" s="17" t="s">
        <v>958</v>
      </c>
      <c r="C8" s="18"/>
      <c r="D8" s="19" t="s">
        <v>959</v>
      </c>
      <c r="E8" s="20">
        <f>SUM(E9:E13)</f>
        <v>4720000</v>
      </c>
      <c r="F8" s="20">
        <f>SUM(F9:F13)</f>
        <v>42184</v>
      </c>
      <c r="G8" s="20">
        <f>SUM(G9:G13)</f>
        <v>0</v>
      </c>
      <c r="H8" s="20">
        <f>SUM(H9:H13)</f>
        <v>4762184</v>
      </c>
    </row>
    <row r="9" spans="1:8" ht="37.5" customHeight="1">
      <c r="A9" s="21"/>
      <c r="B9" s="21"/>
      <c r="C9" s="22">
        <v>6260</v>
      </c>
      <c r="D9" s="23" t="s">
        <v>960</v>
      </c>
      <c r="E9" s="24"/>
      <c r="F9" s="24"/>
      <c r="G9" s="25"/>
      <c r="H9" s="24">
        <f>E9+F9-G9</f>
        <v>0</v>
      </c>
    </row>
    <row r="10" spans="1:8" ht="30.75" customHeight="1">
      <c r="A10" s="26"/>
      <c r="B10" s="26"/>
      <c r="C10" s="22">
        <v>6290</v>
      </c>
      <c r="D10" s="23" t="s">
        <v>961</v>
      </c>
      <c r="E10" s="24"/>
      <c r="F10" s="24">
        <v>42184</v>
      </c>
      <c r="G10" s="25"/>
      <c r="H10" s="24">
        <f>E10+F10-G10</f>
        <v>42184</v>
      </c>
    </row>
    <row r="11" spans="1:8" ht="31.5" customHeight="1">
      <c r="A11" s="26"/>
      <c r="B11" s="26"/>
      <c r="C11" s="22">
        <v>6298</v>
      </c>
      <c r="D11" s="23" t="s">
        <v>962</v>
      </c>
      <c r="E11" s="24">
        <v>4720000</v>
      </c>
      <c r="F11" s="24"/>
      <c r="G11" s="25"/>
      <c r="H11" s="24">
        <f>E11+F11-G11</f>
        <v>4720000</v>
      </c>
    </row>
    <row r="12" spans="1:8" ht="28.5" customHeight="1">
      <c r="A12" s="26"/>
      <c r="B12" s="26"/>
      <c r="C12" s="22">
        <v>6299</v>
      </c>
      <c r="D12" s="23" t="s">
        <v>963</v>
      </c>
      <c r="E12" s="24"/>
      <c r="F12" s="24"/>
      <c r="G12" s="25"/>
      <c r="H12" s="24">
        <f>E12+F12-G12</f>
        <v>0</v>
      </c>
    </row>
    <row r="13" spans="1:8" ht="43.5" customHeight="1">
      <c r="A13" s="26"/>
      <c r="B13" s="26"/>
      <c r="C13" s="22">
        <v>6339</v>
      </c>
      <c r="D13" s="23" t="s">
        <v>964</v>
      </c>
      <c r="E13" s="24"/>
      <c r="F13" s="24"/>
      <c r="G13" s="25"/>
      <c r="H13" s="24">
        <f>E13+F13-G13</f>
        <v>0</v>
      </c>
    </row>
    <row r="14" spans="1:8" s="16" customFormat="1" ht="12.75" customHeight="1" hidden="1">
      <c r="A14" s="21"/>
      <c r="B14" s="21"/>
      <c r="C14" s="27"/>
      <c r="D14" s="28"/>
      <c r="E14" s="20"/>
      <c r="F14" s="20"/>
      <c r="G14" s="29"/>
      <c r="H14" s="30"/>
    </row>
    <row r="15" spans="1:8" ht="12.75" hidden="1">
      <c r="A15" s="26"/>
      <c r="B15" s="26"/>
      <c r="C15" s="26"/>
      <c r="D15" s="23"/>
      <c r="E15" s="24"/>
      <c r="F15" s="31"/>
      <c r="G15" s="32"/>
      <c r="H15" s="31"/>
    </row>
    <row r="16" spans="1:8" s="16" customFormat="1" ht="12.75">
      <c r="A16" s="17"/>
      <c r="B16" s="17" t="s">
        <v>965</v>
      </c>
      <c r="C16" s="17"/>
      <c r="D16" s="19" t="s">
        <v>966</v>
      </c>
      <c r="E16" s="20">
        <f>E17+E19</f>
        <v>0</v>
      </c>
      <c r="F16" s="20">
        <f>F17+F19</f>
        <v>0</v>
      </c>
      <c r="G16" s="20">
        <f>G17+G19</f>
        <v>0</v>
      </c>
      <c r="H16" s="20">
        <f>H17+H19</f>
        <v>0</v>
      </c>
    </row>
    <row r="17" spans="1:8" ht="12.75">
      <c r="A17" s="26"/>
      <c r="B17" s="26"/>
      <c r="C17" s="26" t="s">
        <v>967</v>
      </c>
      <c r="D17" s="23" t="s">
        <v>968</v>
      </c>
      <c r="E17" s="24">
        <f>F17+G17</f>
        <v>0</v>
      </c>
      <c r="F17" s="31"/>
      <c r="G17" s="32"/>
      <c r="H17" s="31"/>
    </row>
    <row r="18" spans="1:8" ht="12.75" hidden="1">
      <c r="A18" s="26"/>
      <c r="B18" s="26"/>
      <c r="C18" s="26"/>
      <c r="D18" s="23"/>
      <c r="E18" s="24">
        <f>F18+G18</f>
        <v>0</v>
      </c>
      <c r="F18" s="31"/>
      <c r="G18" s="32"/>
      <c r="H18" s="31"/>
    </row>
    <row r="19" spans="1:8" ht="25.5">
      <c r="A19" s="26"/>
      <c r="B19" s="26"/>
      <c r="C19" s="26" t="s">
        <v>969</v>
      </c>
      <c r="D19" s="23" t="s">
        <v>970</v>
      </c>
      <c r="E19" s="24">
        <f>F19+G19</f>
        <v>0</v>
      </c>
      <c r="F19" s="24"/>
      <c r="G19" s="25"/>
      <c r="H19" s="24">
        <f>E19+F19-G19</f>
        <v>0</v>
      </c>
    </row>
    <row r="20" spans="1:8" ht="12.75" hidden="1">
      <c r="A20" s="26"/>
      <c r="B20" s="26"/>
      <c r="C20" s="26"/>
      <c r="D20" s="23"/>
      <c r="E20" s="24"/>
      <c r="F20" s="31"/>
      <c r="G20" s="32"/>
      <c r="H20" s="31"/>
    </row>
    <row r="21" spans="1:8" ht="12.75" hidden="1">
      <c r="A21" s="26"/>
      <c r="B21" s="26"/>
      <c r="C21" s="26"/>
      <c r="D21" s="23"/>
      <c r="E21" s="24"/>
      <c r="F21" s="31"/>
      <c r="G21" s="32"/>
      <c r="H21" s="31"/>
    </row>
    <row r="22" spans="1:8" ht="12.75" hidden="1">
      <c r="A22" s="26"/>
      <c r="B22" s="26"/>
      <c r="C22" s="26"/>
      <c r="D22" s="23"/>
      <c r="E22" s="24"/>
      <c r="F22" s="31"/>
      <c r="G22" s="32"/>
      <c r="H22" s="31"/>
    </row>
    <row r="23" spans="1:8" s="16" customFormat="1" ht="12.75">
      <c r="A23" s="12" t="s">
        <v>971</v>
      </c>
      <c r="B23" s="12"/>
      <c r="C23" s="12"/>
      <c r="D23" s="14" t="s">
        <v>972</v>
      </c>
      <c r="E23" s="15">
        <f aca="true" t="shared" si="0" ref="E23:H24">E24</f>
        <v>7100</v>
      </c>
      <c r="F23" s="15">
        <f t="shared" si="0"/>
        <v>0</v>
      </c>
      <c r="G23" s="15">
        <f t="shared" si="0"/>
        <v>0</v>
      </c>
      <c r="H23" s="15">
        <f t="shared" si="0"/>
        <v>7100</v>
      </c>
    </row>
    <row r="24" spans="1:8" s="16" customFormat="1" ht="12.75">
      <c r="A24" s="33"/>
      <c r="B24" s="33" t="s">
        <v>973</v>
      </c>
      <c r="C24" s="33"/>
      <c r="D24" s="34" t="s">
        <v>974</v>
      </c>
      <c r="E24" s="20">
        <f t="shared" si="0"/>
        <v>7100</v>
      </c>
      <c r="F24" s="20">
        <f t="shared" si="0"/>
        <v>0</v>
      </c>
      <c r="G24" s="20">
        <f t="shared" si="0"/>
        <v>0</v>
      </c>
      <c r="H24" s="20">
        <f t="shared" si="0"/>
        <v>7100</v>
      </c>
    </row>
    <row r="25" spans="1:8" ht="38.25">
      <c r="A25" s="35"/>
      <c r="B25" s="35"/>
      <c r="C25" s="36" t="s">
        <v>975</v>
      </c>
      <c r="D25" s="37" t="s">
        <v>976</v>
      </c>
      <c r="E25" s="24">
        <v>7100</v>
      </c>
      <c r="F25" s="24"/>
      <c r="G25" s="25"/>
      <c r="H25" s="24">
        <f>E25+F25-G25</f>
        <v>7100</v>
      </c>
    </row>
    <row r="26" spans="1:8" ht="12.75" hidden="1">
      <c r="A26" s="26"/>
      <c r="B26" s="26"/>
      <c r="C26" s="26"/>
      <c r="D26" s="23"/>
      <c r="E26" s="24"/>
      <c r="F26" s="31"/>
      <c r="G26" s="32"/>
      <c r="H26" s="31"/>
    </row>
    <row r="27" spans="1:8" s="16" customFormat="1" ht="12.75">
      <c r="A27" s="12" t="s">
        <v>977</v>
      </c>
      <c r="B27" s="12"/>
      <c r="C27" s="38"/>
      <c r="D27" s="14" t="s">
        <v>978</v>
      </c>
      <c r="E27" s="15">
        <f>E28</f>
        <v>5556878</v>
      </c>
      <c r="F27" s="15">
        <f>F28</f>
        <v>500000</v>
      </c>
      <c r="G27" s="15">
        <f>G28</f>
        <v>0</v>
      </c>
      <c r="H27" s="15">
        <f>H28</f>
        <v>6056878</v>
      </c>
    </row>
    <row r="28" spans="1:8" s="16" customFormat="1" ht="12.75">
      <c r="A28" s="17"/>
      <c r="B28" s="17" t="s">
        <v>979</v>
      </c>
      <c r="C28" s="39"/>
      <c r="D28" s="19" t="s">
        <v>980</v>
      </c>
      <c r="E28" s="20">
        <f>SUM(E31:E34)</f>
        <v>5556878</v>
      </c>
      <c r="F28" s="20">
        <f>SUM(F31:F34)</f>
        <v>500000</v>
      </c>
      <c r="G28" s="20">
        <f>SUM(G31:G34)</f>
        <v>0</v>
      </c>
      <c r="H28" s="20">
        <f>SUM(H31:H34)</f>
        <v>6056878</v>
      </c>
    </row>
    <row r="29" spans="1:8" ht="12.75" hidden="1">
      <c r="A29" s="21"/>
      <c r="B29" s="21"/>
      <c r="C29" s="40"/>
      <c r="D29" s="23"/>
      <c r="E29" s="24"/>
      <c r="F29" s="31"/>
      <c r="G29" s="32"/>
      <c r="H29" s="31"/>
    </row>
    <row r="30" spans="1:8" ht="12.75" hidden="1">
      <c r="A30" s="26"/>
      <c r="B30" s="26"/>
      <c r="C30" s="26"/>
      <c r="D30" s="23"/>
      <c r="E30" s="24"/>
      <c r="F30" s="31"/>
      <c r="G30" s="32"/>
      <c r="H30" s="31"/>
    </row>
    <row r="31" spans="1:8" ht="12.75">
      <c r="A31" s="26"/>
      <c r="B31" s="26"/>
      <c r="C31" s="26" t="s">
        <v>981</v>
      </c>
      <c r="D31" s="23" t="s">
        <v>982</v>
      </c>
      <c r="E31" s="24">
        <v>3148402</v>
      </c>
      <c r="F31" s="31"/>
      <c r="G31" s="32"/>
      <c r="H31" s="31">
        <f>E31+F31-G31</f>
        <v>3148402</v>
      </c>
    </row>
    <row r="32" spans="1:8" ht="12.75">
      <c r="A32" s="26"/>
      <c r="B32" s="26"/>
      <c r="C32" s="26" t="s">
        <v>983</v>
      </c>
      <c r="D32" s="23" t="s">
        <v>984</v>
      </c>
      <c r="E32" s="24">
        <v>2408476</v>
      </c>
      <c r="F32" s="24">
        <v>500000</v>
      </c>
      <c r="G32" s="25"/>
      <c r="H32" s="24">
        <f>E32+F32-G32</f>
        <v>2908476</v>
      </c>
    </row>
    <row r="33" spans="1:8" ht="12.75" hidden="1">
      <c r="A33" s="26"/>
      <c r="B33" s="26"/>
      <c r="C33" s="26"/>
      <c r="D33" s="23"/>
      <c r="E33" s="24">
        <f>F33+G33</f>
        <v>0</v>
      </c>
      <c r="F33" s="24"/>
      <c r="G33" s="25"/>
      <c r="H33" s="24"/>
    </row>
    <row r="34" spans="1:8" ht="38.25">
      <c r="A34" s="26"/>
      <c r="B34" s="26"/>
      <c r="C34" s="26" t="s">
        <v>985</v>
      </c>
      <c r="D34" s="23" t="s">
        <v>987</v>
      </c>
      <c r="E34" s="24"/>
      <c r="F34" s="24"/>
      <c r="G34" s="25"/>
      <c r="H34" s="24">
        <f>E34+F34-G34</f>
        <v>0</v>
      </c>
    </row>
    <row r="35" spans="1:8" s="16" customFormat="1" ht="12.75">
      <c r="A35" s="12" t="s">
        <v>988</v>
      </c>
      <c r="B35" s="12"/>
      <c r="C35" s="12"/>
      <c r="D35" s="14" t="s">
        <v>989</v>
      </c>
      <c r="E35" s="15">
        <f>E36</f>
        <v>362700</v>
      </c>
      <c r="F35" s="15">
        <f>F36</f>
        <v>0</v>
      </c>
      <c r="G35" s="15">
        <f>G36</f>
        <v>0</v>
      </c>
      <c r="H35" s="15">
        <f>H36</f>
        <v>362700</v>
      </c>
    </row>
    <row r="36" spans="1:8" s="16" customFormat="1" ht="12.75">
      <c r="A36" s="17"/>
      <c r="B36" s="17" t="s">
        <v>990</v>
      </c>
      <c r="C36" s="17"/>
      <c r="D36" s="19" t="s">
        <v>991</v>
      </c>
      <c r="E36" s="20">
        <f>SUM(E37:E42)</f>
        <v>362700</v>
      </c>
      <c r="F36" s="20">
        <f>SUM(F37:F42)</f>
        <v>0</v>
      </c>
      <c r="G36" s="20">
        <f>SUM(G37:G42)</f>
        <v>0</v>
      </c>
      <c r="H36" s="20">
        <f>SUM(H37:H42)</f>
        <v>362700</v>
      </c>
    </row>
    <row r="37" spans="1:8" ht="12.75">
      <c r="A37" s="26"/>
      <c r="B37" s="21"/>
      <c r="C37" s="26" t="s">
        <v>992</v>
      </c>
      <c r="D37" s="23" t="s">
        <v>993</v>
      </c>
      <c r="E37" s="24">
        <v>100</v>
      </c>
      <c r="F37" s="24"/>
      <c r="G37" s="25"/>
      <c r="H37" s="24">
        <f aca="true" t="shared" si="1" ref="H37:H42">E37+F37-G37</f>
        <v>100</v>
      </c>
    </row>
    <row r="38" spans="1:8" ht="25.5">
      <c r="A38" s="26"/>
      <c r="B38" s="21"/>
      <c r="C38" s="26" t="s">
        <v>994</v>
      </c>
      <c r="D38" s="23" t="s">
        <v>995</v>
      </c>
      <c r="E38" s="24">
        <v>100</v>
      </c>
      <c r="F38" s="24"/>
      <c r="G38" s="25"/>
      <c r="H38" s="24">
        <f t="shared" si="1"/>
        <v>100</v>
      </c>
    </row>
    <row r="39" spans="1:8" ht="47.25" customHeight="1">
      <c r="A39" s="26"/>
      <c r="B39" s="21"/>
      <c r="C39" s="26" t="s">
        <v>996</v>
      </c>
      <c r="D39" s="37" t="s">
        <v>997</v>
      </c>
      <c r="E39" s="24">
        <v>130500</v>
      </c>
      <c r="F39" s="24"/>
      <c r="G39" s="25"/>
      <c r="H39" s="24">
        <f t="shared" si="1"/>
        <v>130500</v>
      </c>
    </row>
    <row r="40" spans="1:8" ht="34.5" customHeight="1">
      <c r="A40" s="26"/>
      <c r="B40" s="21"/>
      <c r="C40" s="26" t="s">
        <v>998</v>
      </c>
      <c r="D40" s="37" t="s">
        <v>999</v>
      </c>
      <c r="E40" s="24">
        <v>1000</v>
      </c>
      <c r="F40" s="24"/>
      <c r="G40" s="25"/>
      <c r="H40" s="24">
        <f t="shared" si="1"/>
        <v>1000</v>
      </c>
    </row>
    <row r="41" spans="1:8" ht="25.5">
      <c r="A41" s="26"/>
      <c r="B41" s="21"/>
      <c r="C41" s="26" t="s">
        <v>1000</v>
      </c>
      <c r="D41" s="23" t="s">
        <v>1001</v>
      </c>
      <c r="E41" s="24">
        <v>228800</v>
      </c>
      <c r="F41" s="24"/>
      <c r="G41" s="25"/>
      <c r="H41" s="24">
        <f t="shared" si="1"/>
        <v>228800</v>
      </c>
    </row>
    <row r="42" spans="1:8" ht="18.75" customHeight="1">
      <c r="A42" s="26"/>
      <c r="B42" s="21"/>
      <c r="C42" s="26" t="s">
        <v>1002</v>
      </c>
      <c r="D42" s="23" t="s">
        <v>1003</v>
      </c>
      <c r="E42" s="24">
        <v>2200</v>
      </c>
      <c r="F42" s="24"/>
      <c r="G42" s="25"/>
      <c r="H42" s="24">
        <f t="shared" si="1"/>
        <v>2200</v>
      </c>
    </row>
    <row r="43" spans="1:8" s="16" customFormat="1" ht="12.75">
      <c r="A43" s="12" t="s">
        <v>1004</v>
      </c>
      <c r="B43" s="12"/>
      <c r="C43" s="12"/>
      <c r="D43" s="14" t="s">
        <v>1005</v>
      </c>
      <c r="E43" s="15">
        <f aca="true" t="shared" si="2" ref="E43:H44">E44</f>
        <v>0</v>
      </c>
      <c r="F43" s="15">
        <f t="shared" si="2"/>
        <v>0</v>
      </c>
      <c r="G43" s="15">
        <f t="shared" si="2"/>
        <v>0</v>
      </c>
      <c r="H43" s="15">
        <f t="shared" si="2"/>
        <v>0</v>
      </c>
    </row>
    <row r="44" spans="1:8" s="16" customFormat="1" ht="12.75">
      <c r="A44" s="17"/>
      <c r="B44" s="17" t="s">
        <v>1006</v>
      </c>
      <c r="C44" s="17"/>
      <c r="D44" s="19" t="s">
        <v>1007</v>
      </c>
      <c r="E44" s="41">
        <f t="shared" si="2"/>
        <v>0</v>
      </c>
      <c r="F44" s="41">
        <f t="shared" si="2"/>
        <v>0</v>
      </c>
      <c r="G44" s="41">
        <f t="shared" si="2"/>
        <v>0</v>
      </c>
      <c r="H44" s="41">
        <f t="shared" si="2"/>
        <v>0</v>
      </c>
    </row>
    <row r="45" spans="1:8" ht="25.5">
      <c r="A45" s="26"/>
      <c r="B45" s="21"/>
      <c r="C45" s="26" t="s">
        <v>1008</v>
      </c>
      <c r="D45" s="23" t="s">
        <v>1009</v>
      </c>
      <c r="E45" s="24"/>
      <c r="F45" s="24"/>
      <c r="G45" s="25"/>
      <c r="H45" s="24">
        <f>E45+F45-G45</f>
        <v>0</v>
      </c>
    </row>
    <row r="46" spans="1:8" s="16" customFormat="1" ht="12.75">
      <c r="A46" s="12" t="s">
        <v>1010</v>
      </c>
      <c r="B46" s="12"/>
      <c r="C46" s="12"/>
      <c r="D46" s="14" t="s">
        <v>1011</v>
      </c>
      <c r="E46" s="15">
        <f>E47+E49</f>
        <v>794334</v>
      </c>
      <c r="F46" s="15">
        <f>F47+F49</f>
        <v>356</v>
      </c>
      <c r="G46" s="15">
        <f>G47+G49</f>
        <v>0</v>
      </c>
      <c r="H46" s="15">
        <f>H47+H49</f>
        <v>794690</v>
      </c>
    </row>
    <row r="47" spans="1:8" s="16" customFormat="1" ht="12.75">
      <c r="A47" s="17"/>
      <c r="B47" s="17" t="s">
        <v>1012</v>
      </c>
      <c r="C47" s="17"/>
      <c r="D47" s="19" t="s">
        <v>1013</v>
      </c>
      <c r="E47" s="20">
        <f>E48</f>
        <v>89644</v>
      </c>
      <c r="F47" s="20">
        <f>F48</f>
        <v>356</v>
      </c>
      <c r="G47" s="20">
        <f>G48</f>
        <v>0</v>
      </c>
      <c r="H47" s="20">
        <f>H48</f>
        <v>90000</v>
      </c>
    </row>
    <row r="48" spans="1:8" ht="25.5">
      <c r="A48" s="26"/>
      <c r="B48" s="26"/>
      <c r="C48" s="26" t="s">
        <v>1014</v>
      </c>
      <c r="D48" s="23" t="s">
        <v>1015</v>
      </c>
      <c r="E48" s="24">
        <v>89644</v>
      </c>
      <c r="F48" s="24">
        <v>356</v>
      </c>
      <c r="G48" s="25"/>
      <c r="H48" s="24">
        <f>E48+F48-G48</f>
        <v>90000</v>
      </c>
    </row>
    <row r="49" spans="1:8" s="16" customFormat="1" ht="12.75">
      <c r="A49" s="17"/>
      <c r="B49" s="17" t="s">
        <v>1016</v>
      </c>
      <c r="C49" s="17"/>
      <c r="D49" s="19" t="s">
        <v>1017</v>
      </c>
      <c r="E49" s="20">
        <f>SUM(E50:E54)</f>
        <v>704690</v>
      </c>
      <c r="F49" s="20">
        <f>SUM(F50:F54)</f>
        <v>0</v>
      </c>
      <c r="G49" s="20">
        <f>SUM(G50:G54)</f>
        <v>0</v>
      </c>
      <c r="H49" s="20">
        <f>SUM(H50:H54)</f>
        <v>704690</v>
      </c>
    </row>
    <row r="50" spans="1:8" ht="17.25" customHeight="1">
      <c r="A50" s="26"/>
      <c r="B50" s="21"/>
      <c r="C50" s="42" t="s">
        <v>1018</v>
      </c>
      <c r="D50" s="23" t="s">
        <v>1019</v>
      </c>
      <c r="E50" s="31">
        <f>F50-G50</f>
        <v>0</v>
      </c>
      <c r="F50" s="31"/>
      <c r="G50" s="32"/>
      <c r="H50" s="31">
        <f>E50+F50-G50</f>
        <v>0</v>
      </c>
    </row>
    <row r="51" spans="1:8" ht="18" customHeight="1">
      <c r="A51" s="26"/>
      <c r="B51" s="26"/>
      <c r="C51" s="26" t="s">
        <v>1020</v>
      </c>
      <c r="D51" s="23" t="s">
        <v>1021</v>
      </c>
      <c r="E51" s="24">
        <v>600</v>
      </c>
      <c r="F51" s="24"/>
      <c r="G51" s="25"/>
      <c r="H51" s="24">
        <f>E51+F51-G51</f>
        <v>600</v>
      </c>
    </row>
    <row r="52" spans="1:8" ht="35.25" customHeight="1">
      <c r="A52" s="26"/>
      <c r="B52" s="26"/>
      <c r="C52" s="26" t="s">
        <v>1022</v>
      </c>
      <c r="D52" s="23" t="s">
        <v>1023</v>
      </c>
      <c r="E52" s="24">
        <v>2000</v>
      </c>
      <c r="F52" s="24"/>
      <c r="G52" s="25"/>
      <c r="H52" s="24">
        <f>E52+F52-G52</f>
        <v>2000</v>
      </c>
    </row>
    <row r="53" spans="1:8" ht="12.75">
      <c r="A53" s="26"/>
      <c r="B53" s="26"/>
      <c r="C53" s="26" t="s">
        <v>1024</v>
      </c>
      <c r="D53" s="23" t="s">
        <v>1025</v>
      </c>
      <c r="E53" s="24">
        <v>298970</v>
      </c>
      <c r="F53" s="24"/>
      <c r="G53" s="25"/>
      <c r="H53" s="24">
        <f>E53+F53-G53</f>
        <v>298970</v>
      </c>
    </row>
    <row r="54" spans="1:8" ht="12.75">
      <c r="A54" s="26"/>
      <c r="B54" s="26"/>
      <c r="C54" s="26" t="s">
        <v>1026</v>
      </c>
      <c r="D54" s="23" t="s">
        <v>1027</v>
      </c>
      <c r="E54" s="24">
        <v>403120</v>
      </c>
      <c r="F54" s="24"/>
      <c r="G54" s="25"/>
      <c r="H54" s="24">
        <f>E54+F54-G54</f>
        <v>403120</v>
      </c>
    </row>
    <row r="55" spans="1:8" s="16" customFormat="1" ht="25.5">
      <c r="A55" s="12" t="s">
        <v>1028</v>
      </c>
      <c r="B55" s="12"/>
      <c r="C55" s="12"/>
      <c r="D55" s="14" t="s">
        <v>1029</v>
      </c>
      <c r="E55" s="15">
        <f aca="true" t="shared" si="3" ref="E55:H56">E56</f>
        <v>1549</v>
      </c>
      <c r="F55" s="15">
        <f t="shared" si="3"/>
        <v>0</v>
      </c>
      <c r="G55" s="15">
        <f t="shared" si="3"/>
        <v>0</v>
      </c>
      <c r="H55" s="15">
        <f t="shared" si="3"/>
        <v>1549</v>
      </c>
    </row>
    <row r="56" spans="1:8" s="16" customFormat="1" ht="25.5">
      <c r="A56" s="17"/>
      <c r="B56" s="17" t="s">
        <v>1030</v>
      </c>
      <c r="C56" s="17"/>
      <c r="D56" s="19" t="s">
        <v>1031</v>
      </c>
      <c r="E56" s="20">
        <f t="shared" si="3"/>
        <v>1549</v>
      </c>
      <c r="F56" s="20">
        <f t="shared" si="3"/>
        <v>0</v>
      </c>
      <c r="G56" s="20">
        <f t="shared" si="3"/>
        <v>0</v>
      </c>
      <c r="H56" s="20">
        <f t="shared" si="3"/>
        <v>1549</v>
      </c>
    </row>
    <row r="57" spans="1:8" ht="25.5">
      <c r="A57" s="26"/>
      <c r="B57" s="26"/>
      <c r="C57" s="26" t="s">
        <v>1032</v>
      </c>
      <c r="D57" s="23" t="s">
        <v>1033</v>
      </c>
      <c r="E57" s="24">
        <v>1549</v>
      </c>
      <c r="F57" s="24"/>
      <c r="G57" s="25"/>
      <c r="H57" s="24">
        <f>E57+F57-G57</f>
        <v>1549</v>
      </c>
    </row>
    <row r="58" spans="1:8" ht="12.75" hidden="1">
      <c r="A58" s="26"/>
      <c r="B58" s="21"/>
      <c r="C58" s="21"/>
      <c r="D58" s="43"/>
      <c r="E58" s="24"/>
      <c r="F58" s="24"/>
      <c r="G58" s="25"/>
      <c r="H58" s="24"/>
    </row>
    <row r="59" spans="1:8" ht="12.75" hidden="1">
      <c r="A59" s="26"/>
      <c r="B59" s="26"/>
      <c r="C59" s="26"/>
      <c r="D59" s="23"/>
      <c r="E59" s="24"/>
      <c r="F59" s="24"/>
      <c r="G59" s="25"/>
      <c r="H59" s="24"/>
    </row>
    <row r="60" spans="1:8" s="16" customFormat="1" ht="12.75">
      <c r="A60" s="12" t="s">
        <v>1034</v>
      </c>
      <c r="B60" s="12"/>
      <c r="C60" s="12"/>
      <c r="D60" s="14" t="s">
        <v>1035</v>
      </c>
      <c r="E60" s="15">
        <f>E63+E66</f>
        <v>1044320</v>
      </c>
      <c r="F60" s="15">
        <f>F63+F66</f>
        <v>25000</v>
      </c>
      <c r="G60" s="15">
        <f>G63+G66</f>
        <v>0</v>
      </c>
      <c r="H60" s="15">
        <f>H63+H66</f>
        <v>1069320</v>
      </c>
    </row>
    <row r="61" spans="1:8" s="16" customFormat="1" ht="12.75" hidden="1">
      <c r="A61" s="33"/>
      <c r="B61" s="33"/>
      <c r="C61" s="33"/>
      <c r="D61" s="34"/>
      <c r="E61" s="20"/>
      <c r="F61" s="20"/>
      <c r="G61" s="44"/>
      <c r="H61" s="20"/>
    </row>
    <row r="62" spans="1:8" s="16" customFormat="1" ht="12.75" hidden="1">
      <c r="A62" s="33"/>
      <c r="B62" s="33"/>
      <c r="C62" s="33"/>
      <c r="D62" s="45"/>
      <c r="E62" s="20"/>
      <c r="F62" s="20"/>
      <c r="G62" s="44"/>
      <c r="H62" s="20"/>
    </row>
    <row r="63" spans="1:8" s="16" customFormat="1" ht="16.5" customHeight="1">
      <c r="A63" s="33"/>
      <c r="B63" s="33" t="s">
        <v>1036</v>
      </c>
      <c r="C63" s="33"/>
      <c r="D63" s="19" t="s">
        <v>1037</v>
      </c>
      <c r="E63" s="41">
        <f>E65</f>
        <v>1044320</v>
      </c>
      <c r="F63" s="41">
        <f>F64</f>
        <v>25000</v>
      </c>
      <c r="G63" s="41">
        <f>G65</f>
        <v>0</v>
      </c>
      <c r="H63" s="41">
        <f>H65+H64</f>
        <v>1069320</v>
      </c>
    </row>
    <row r="64" spans="1:8" s="5" customFormat="1" ht="25.5" customHeight="1">
      <c r="A64" s="330"/>
      <c r="B64" s="330"/>
      <c r="C64" s="330" t="s">
        <v>981</v>
      </c>
      <c r="D64" s="331" t="s">
        <v>961</v>
      </c>
      <c r="E64" s="332"/>
      <c r="F64" s="332">
        <v>25000</v>
      </c>
      <c r="G64" s="333"/>
      <c r="H64" s="332">
        <f>E64+F64-G64</f>
        <v>25000</v>
      </c>
    </row>
    <row r="65" spans="1:8" ht="23.25" customHeight="1">
      <c r="A65" s="35"/>
      <c r="B65" s="36"/>
      <c r="C65" s="36" t="s">
        <v>1038</v>
      </c>
      <c r="D65" s="23" t="s">
        <v>1039</v>
      </c>
      <c r="E65" s="24">
        <v>1044320</v>
      </c>
      <c r="F65" s="24"/>
      <c r="G65" s="25"/>
      <c r="H65" s="24">
        <f>E65+F65-G65</f>
        <v>1044320</v>
      </c>
    </row>
    <row r="66" spans="1:8" s="16" customFormat="1" ht="19.5" customHeight="1">
      <c r="A66" s="17"/>
      <c r="B66" s="17" t="s">
        <v>1040</v>
      </c>
      <c r="C66" s="17"/>
      <c r="D66" s="19" t="s">
        <v>1041</v>
      </c>
      <c r="E66" s="20">
        <f>E67</f>
        <v>0</v>
      </c>
      <c r="F66" s="20">
        <f>F67</f>
        <v>0</v>
      </c>
      <c r="G66" s="20">
        <f>G67</f>
        <v>0</v>
      </c>
      <c r="H66" s="20">
        <f>H67</f>
        <v>0</v>
      </c>
    </row>
    <row r="67" spans="1:8" ht="25.5">
      <c r="A67" s="26"/>
      <c r="B67" s="26"/>
      <c r="C67" s="26" t="s">
        <v>1042</v>
      </c>
      <c r="D67" s="23" t="s">
        <v>1043</v>
      </c>
      <c r="E67" s="24"/>
      <c r="F67" s="24"/>
      <c r="G67" s="25"/>
      <c r="H67" s="24">
        <f>E67+F67-G67</f>
        <v>0</v>
      </c>
    </row>
    <row r="68" spans="1:8" s="16" customFormat="1" ht="36">
      <c r="A68" s="12" t="s">
        <v>1044</v>
      </c>
      <c r="B68" s="12"/>
      <c r="C68" s="12"/>
      <c r="D68" s="46" t="s">
        <v>1045</v>
      </c>
      <c r="E68" s="47">
        <f>E69+E72+E85+E98+E102+E104</f>
        <v>5541777</v>
      </c>
      <c r="F68" s="47">
        <f>F69+F72+F85+F98+F102+F104</f>
        <v>28200</v>
      </c>
      <c r="G68" s="47">
        <f>G69+G72+G85+G98+G102+G104</f>
        <v>28200</v>
      </c>
      <c r="H68" s="47">
        <f>H69+H72+H85+H98+H102+H104</f>
        <v>5541777</v>
      </c>
    </row>
    <row r="69" spans="1:8" s="16" customFormat="1" ht="12.75">
      <c r="A69" s="17"/>
      <c r="B69" s="17" t="s">
        <v>1046</v>
      </c>
      <c r="C69" s="17"/>
      <c r="D69" s="19" t="s">
        <v>1047</v>
      </c>
      <c r="E69" s="48">
        <f>E70+E71</f>
        <v>110</v>
      </c>
      <c r="F69" s="48">
        <f>F70+F71</f>
        <v>0</v>
      </c>
      <c r="G69" s="48">
        <f>G70+G71</f>
        <v>0</v>
      </c>
      <c r="H69" s="48">
        <f>H70+H71</f>
        <v>110</v>
      </c>
    </row>
    <row r="70" spans="1:8" ht="25.5">
      <c r="A70" s="26"/>
      <c r="B70" s="26"/>
      <c r="C70" s="26" t="s">
        <v>1048</v>
      </c>
      <c r="D70" s="23" t="s">
        <v>1049</v>
      </c>
      <c r="E70" s="24">
        <v>100</v>
      </c>
      <c r="F70" s="24"/>
      <c r="G70" s="25"/>
      <c r="H70" s="24">
        <f>E70+F70-G70</f>
        <v>100</v>
      </c>
    </row>
    <row r="71" spans="1:8" ht="16.5" customHeight="1">
      <c r="A71" s="26"/>
      <c r="B71" s="26"/>
      <c r="C71" s="26" t="s">
        <v>1050</v>
      </c>
      <c r="D71" s="23" t="s">
        <v>1051</v>
      </c>
      <c r="E71" s="24">
        <v>10</v>
      </c>
      <c r="F71" s="24"/>
      <c r="G71" s="25"/>
      <c r="H71" s="24">
        <f>E71+F71-G71</f>
        <v>10</v>
      </c>
    </row>
    <row r="72" spans="1:8" s="16" customFormat="1" ht="38.25">
      <c r="A72" s="17"/>
      <c r="B72" s="17" t="s">
        <v>1052</v>
      </c>
      <c r="C72" s="39"/>
      <c r="D72" s="19" t="s">
        <v>1053</v>
      </c>
      <c r="E72" s="48">
        <f>SUM(E73:E84)</f>
        <v>1544421</v>
      </c>
      <c r="F72" s="48">
        <f>SUM(F73:F84)</f>
        <v>0</v>
      </c>
      <c r="G72" s="48">
        <f>SUM(G73:G84)</f>
        <v>0</v>
      </c>
      <c r="H72" s="48">
        <f>SUM(H73:H84)</f>
        <v>1544421</v>
      </c>
    </row>
    <row r="73" spans="1:8" ht="12.75">
      <c r="A73" s="26"/>
      <c r="B73" s="26"/>
      <c r="C73" s="26" t="s">
        <v>1054</v>
      </c>
      <c r="D73" s="23" t="s">
        <v>1055</v>
      </c>
      <c r="E73" s="24">
        <v>1268224</v>
      </c>
      <c r="F73" s="24"/>
      <c r="G73" s="25"/>
      <c r="H73" s="24">
        <f>E73+F73-G73</f>
        <v>1268224</v>
      </c>
    </row>
    <row r="74" spans="1:8" ht="12.75">
      <c r="A74" s="26"/>
      <c r="B74" s="26"/>
      <c r="C74" s="26" t="s">
        <v>1056</v>
      </c>
      <c r="D74" s="23" t="s">
        <v>1057</v>
      </c>
      <c r="E74" s="24">
        <v>125717</v>
      </c>
      <c r="F74" s="24"/>
      <c r="G74" s="25"/>
      <c r="H74" s="24">
        <f>E74+F74-G74</f>
        <v>125717</v>
      </c>
    </row>
    <row r="75" spans="1:8" ht="12.75">
      <c r="A75" s="26"/>
      <c r="B75" s="26"/>
      <c r="C75" s="26" t="s">
        <v>1058</v>
      </c>
      <c r="D75" s="23" t="s">
        <v>1059</v>
      </c>
      <c r="E75" s="24">
        <v>137480</v>
      </c>
      <c r="F75" s="24"/>
      <c r="G75" s="25"/>
      <c r="H75" s="24">
        <f>E75+F75-G75</f>
        <v>137480</v>
      </c>
    </row>
    <row r="76" spans="1:8" ht="12.75">
      <c r="A76" s="26"/>
      <c r="B76" s="26"/>
      <c r="C76" s="26" t="s">
        <v>1060</v>
      </c>
      <c r="D76" s="23" t="s">
        <v>1061</v>
      </c>
      <c r="E76" s="24">
        <v>5900</v>
      </c>
      <c r="F76" s="24"/>
      <c r="G76" s="25"/>
      <c r="H76" s="24">
        <f>E76+F76-G76</f>
        <v>5900</v>
      </c>
    </row>
    <row r="77" spans="1:8" ht="12.75" hidden="1">
      <c r="A77" s="26"/>
      <c r="B77" s="26"/>
      <c r="C77" s="26"/>
      <c r="D77" s="23"/>
      <c r="E77" s="24"/>
      <c r="F77" s="24"/>
      <c r="G77" s="25"/>
      <c r="H77" s="24"/>
    </row>
    <row r="78" spans="1:8" ht="12.75" hidden="1">
      <c r="A78" s="26"/>
      <c r="B78" s="26"/>
      <c r="C78" s="26"/>
      <c r="D78" s="23"/>
      <c r="E78" s="24"/>
      <c r="F78" s="24"/>
      <c r="G78" s="25"/>
      <c r="H78" s="24"/>
    </row>
    <row r="79" spans="1:8" ht="12.75" hidden="1">
      <c r="A79" s="26"/>
      <c r="B79" s="26"/>
      <c r="C79" s="26"/>
      <c r="D79" s="23"/>
      <c r="E79" s="24"/>
      <c r="F79" s="24"/>
      <c r="G79" s="25"/>
      <c r="H79" s="24"/>
    </row>
    <row r="80" spans="1:8" ht="25.5">
      <c r="A80" s="26"/>
      <c r="B80" s="26"/>
      <c r="C80" s="26" t="s">
        <v>1062</v>
      </c>
      <c r="D80" s="23" t="s">
        <v>1063</v>
      </c>
      <c r="E80" s="24">
        <v>1000</v>
      </c>
      <c r="F80" s="24"/>
      <c r="G80" s="25"/>
      <c r="H80" s="24">
        <f>E80+F80-G80</f>
        <v>1000</v>
      </c>
    </row>
    <row r="81" spans="1:8" ht="12.75">
      <c r="A81" s="26"/>
      <c r="B81" s="26"/>
      <c r="C81" s="26" t="s">
        <v>1064</v>
      </c>
      <c r="D81" s="23" t="s">
        <v>1065</v>
      </c>
      <c r="E81" s="24">
        <v>1000</v>
      </c>
      <c r="F81" s="24"/>
      <c r="G81" s="25"/>
      <c r="H81" s="24">
        <f>E81+F81-G81</f>
        <v>1000</v>
      </c>
    </row>
    <row r="82" spans="1:8" ht="12.75" hidden="1">
      <c r="A82" s="26"/>
      <c r="B82" s="26"/>
      <c r="C82" s="26"/>
      <c r="D82" s="23"/>
      <c r="E82" s="24"/>
      <c r="F82" s="24"/>
      <c r="G82" s="25"/>
      <c r="H82" s="24"/>
    </row>
    <row r="83" spans="1:8" ht="12.75">
      <c r="A83" s="26"/>
      <c r="B83" s="26"/>
      <c r="C83" s="26" t="s">
        <v>1066</v>
      </c>
      <c r="D83" s="23" t="s">
        <v>1067</v>
      </c>
      <c r="E83" s="24">
        <v>100</v>
      </c>
      <c r="F83" s="24"/>
      <c r="G83" s="25"/>
      <c r="H83" s="24">
        <f>E83+F83-G83</f>
        <v>100</v>
      </c>
    </row>
    <row r="84" spans="1:8" ht="12.75">
      <c r="A84" s="26"/>
      <c r="B84" s="26"/>
      <c r="C84" s="26" t="s">
        <v>1068</v>
      </c>
      <c r="D84" s="23" t="s">
        <v>1069</v>
      </c>
      <c r="E84" s="24">
        <v>5000</v>
      </c>
      <c r="F84" s="24"/>
      <c r="G84" s="25"/>
      <c r="H84" s="24">
        <f>E84+F84-G84</f>
        <v>5000</v>
      </c>
    </row>
    <row r="85" spans="1:8" s="16" customFormat="1" ht="38.25">
      <c r="A85" s="17"/>
      <c r="B85" s="17" t="s">
        <v>1070</v>
      </c>
      <c r="C85" s="17"/>
      <c r="D85" s="19" t="s">
        <v>1071</v>
      </c>
      <c r="E85" s="20">
        <f>SUM(E86:E97)</f>
        <v>2012653</v>
      </c>
      <c r="F85" s="20">
        <f>SUM(F86:F97)</f>
        <v>0</v>
      </c>
      <c r="G85" s="20">
        <f>SUM(G86:G97)</f>
        <v>0</v>
      </c>
      <c r="H85" s="20">
        <f>SUM(H86:H97)</f>
        <v>2012653</v>
      </c>
    </row>
    <row r="86" spans="1:8" ht="12.75">
      <c r="A86" s="26"/>
      <c r="B86" s="26"/>
      <c r="C86" s="26" t="s">
        <v>1072</v>
      </c>
      <c r="D86" s="23" t="s">
        <v>1073</v>
      </c>
      <c r="E86" s="24">
        <v>1030005</v>
      </c>
      <c r="F86" s="24"/>
      <c r="G86" s="25"/>
      <c r="H86" s="24">
        <f aca="true" t="shared" si="4" ref="H86:H97">E86+F86-G86</f>
        <v>1030005</v>
      </c>
    </row>
    <row r="87" spans="1:8" ht="12.75">
      <c r="A87" s="26"/>
      <c r="B87" s="26"/>
      <c r="C87" s="26" t="s">
        <v>1074</v>
      </c>
      <c r="D87" s="23" t="s">
        <v>1075</v>
      </c>
      <c r="E87" s="24">
        <v>673203</v>
      </c>
      <c r="F87" s="24"/>
      <c r="G87" s="25"/>
      <c r="H87" s="24">
        <f t="shared" si="4"/>
        <v>673203</v>
      </c>
    </row>
    <row r="88" spans="1:8" ht="12.75">
      <c r="A88" s="26"/>
      <c r="B88" s="26"/>
      <c r="C88" s="26" t="s">
        <v>1076</v>
      </c>
      <c r="D88" s="23" t="s">
        <v>1077</v>
      </c>
      <c r="E88" s="24">
        <v>8462</v>
      </c>
      <c r="F88" s="24"/>
      <c r="G88" s="25"/>
      <c r="H88" s="24">
        <f t="shared" si="4"/>
        <v>8462</v>
      </c>
    </row>
    <row r="89" spans="1:8" ht="12.75">
      <c r="A89" s="26"/>
      <c r="B89" s="26"/>
      <c r="C89" s="26" t="s">
        <v>1078</v>
      </c>
      <c r="D89" s="23" t="s">
        <v>1079</v>
      </c>
      <c r="E89" s="24">
        <v>126315</v>
      </c>
      <c r="F89" s="24"/>
      <c r="G89" s="25"/>
      <c r="H89" s="24">
        <f t="shared" si="4"/>
        <v>126315</v>
      </c>
    </row>
    <row r="90" spans="1:8" ht="12.75">
      <c r="A90" s="26"/>
      <c r="B90" s="26"/>
      <c r="C90" s="26" t="s">
        <v>1080</v>
      </c>
      <c r="D90" s="23" t="s">
        <v>1081</v>
      </c>
      <c r="E90" s="24">
        <v>8478</v>
      </c>
      <c r="F90" s="24"/>
      <c r="G90" s="25"/>
      <c r="H90" s="24">
        <f t="shared" si="4"/>
        <v>8478</v>
      </c>
    </row>
    <row r="91" spans="1:8" ht="12.75">
      <c r="A91" s="26"/>
      <c r="B91" s="26"/>
      <c r="C91" s="26" t="s">
        <v>1082</v>
      </c>
      <c r="D91" s="23" t="s">
        <v>1083</v>
      </c>
      <c r="E91" s="24"/>
      <c r="F91" s="24"/>
      <c r="G91" s="25"/>
      <c r="H91" s="24">
        <f t="shared" si="4"/>
        <v>0</v>
      </c>
    </row>
    <row r="92" spans="1:8" ht="12.75">
      <c r="A92" s="26"/>
      <c r="B92" s="26"/>
      <c r="C92" s="26" t="s">
        <v>1084</v>
      </c>
      <c r="D92" s="23" t="s">
        <v>1085</v>
      </c>
      <c r="E92" s="24">
        <v>46690</v>
      </c>
      <c r="F92" s="24"/>
      <c r="G92" s="25"/>
      <c r="H92" s="24">
        <f t="shared" si="4"/>
        <v>46690</v>
      </c>
    </row>
    <row r="93" spans="1:8" ht="12.75">
      <c r="A93" s="26"/>
      <c r="B93" s="26"/>
      <c r="C93" s="26" t="s">
        <v>1086</v>
      </c>
      <c r="D93" s="23" t="s">
        <v>1087</v>
      </c>
      <c r="E93" s="24"/>
      <c r="F93" s="24"/>
      <c r="G93" s="25"/>
      <c r="H93" s="24">
        <f t="shared" si="4"/>
        <v>0</v>
      </c>
    </row>
    <row r="94" spans="1:8" ht="25.5">
      <c r="A94" s="26"/>
      <c r="B94" s="26"/>
      <c r="C94" s="26" t="s">
        <v>1088</v>
      </c>
      <c r="D94" s="23" t="s">
        <v>1089</v>
      </c>
      <c r="E94" s="24">
        <v>500</v>
      </c>
      <c r="F94" s="24"/>
      <c r="G94" s="25"/>
      <c r="H94" s="24">
        <f t="shared" si="4"/>
        <v>500</v>
      </c>
    </row>
    <row r="95" spans="1:8" ht="12.75">
      <c r="A95" s="26"/>
      <c r="B95" s="26"/>
      <c r="C95" s="26" t="s">
        <v>1090</v>
      </c>
      <c r="D95" s="23" t="s">
        <v>1091</v>
      </c>
      <c r="E95" s="24">
        <v>100000</v>
      </c>
      <c r="F95" s="24"/>
      <c r="G95" s="25"/>
      <c r="H95" s="24">
        <f t="shared" si="4"/>
        <v>100000</v>
      </c>
    </row>
    <row r="96" spans="1:8" ht="12.75">
      <c r="A96" s="26"/>
      <c r="B96" s="26"/>
      <c r="C96" s="26" t="s">
        <v>1092</v>
      </c>
      <c r="D96" s="23" t="s">
        <v>1093</v>
      </c>
      <c r="E96" s="24">
        <v>9000</v>
      </c>
      <c r="F96" s="24"/>
      <c r="G96" s="25"/>
      <c r="H96" s="24">
        <f t="shared" si="4"/>
        <v>9000</v>
      </c>
    </row>
    <row r="97" spans="1:8" ht="12.75">
      <c r="A97" s="26"/>
      <c r="B97" s="26"/>
      <c r="C97" s="26" t="s">
        <v>1094</v>
      </c>
      <c r="D97" s="23" t="s">
        <v>1095</v>
      </c>
      <c r="E97" s="24">
        <v>10000</v>
      </c>
      <c r="F97" s="24"/>
      <c r="G97" s="25"/>
      <c r="H97" s="24">
        <f t="shared" si="4"/>
        <v>10000</v>
      </c>
    </row>
    <row r="98" spans="1:8" s="16" customFormat="1" ht="25.5">
      <c r="A98" s="17"/>
      <c r="B98" s="17" t="s">
        <v>1096</v>
      </c>
      <c r="C98" s="17"/>
      <c r="D98" s="19" t="s">
        <v>1097</v>
      </c>
      <c r="E98" s="41">
        <f>E99+E101</f>
        <v>171300</v>
      </c>
      <c r="F98" s="41">
        <f>F99+F101+F100</f>
        <v>28200</v>
      </c>
      <c r="G98" s="41">
        <f>G99+G101</f>
        <v>0</v>
      </c>
      <c r="H98" s="41">
        <f>H99+H101+H100</f>
        <v>199500</v>
      </c>
    </row>
    <row r="99" spans="1:8" ht="12.75">
      <c r="A99" s="26"/>
      <c r="B99" s="26"/>
      <c r="C99" s="26" t="s">
        <v>1098</v>
      </c>
      <c r="D99" s="23" t="s">
        <v>1099</v>
      </c>
      <c r="E99" s="24">
        <v>45300</v>
      </c>
      <c r="F99" s="24"/>
      <c r="G99" s="25"/>
      <c r="H99" s="24">
        <f>E99+F99-G99</f>
        <v>45300</v>
      </c>
    </row>
    <row r="100" spans="1:8" ht="12.75">
      <c r="A100" s="26"/>
      <c r="B100" s="26"/>
      <c r="C100" s="26" t="s">
        <v>1104</v>
      </c>
      <c r="D100" s="23" t="s">
        <v>1105</v>
      </c>
      <c r="E100" s="24"/>
      <c r="F100" s="24">
        <v>28200</v>
      </c>
      <c r="G100" s="25"/>
      <c r="H100" s="24">
        <f>E100+F100-G100</f>
        <v>28200</v>
      </c>
    </row>
    <row r="101" spans="1:8" ht="12.75">
      <c r="A101" s="26"/>
      <c r="B101" s="26"/>
      <c r="C101" s="26" t="s">
        <v>1100</v>
      </c>
      <c r="D101" s="23" t="s">
        <v>1101</v>
      </c>
      <c r="E101" s="24">
        <v>126000</v>
      </c>
      <c r="F101" s="24"/>
      <c r="G101" s="25"/>
      <c r="H101" s="24">
        <f>E101+F101-G101</f>
        <v>126000</v>
      </c>
    </row>
    <row r="102" spans="1:8" s="16" customFormat="1" ht="12.75">
      <c r="A102" s="17"/>
      <c r="B102" s="17" t="s">
        <v>1102</v>
      </c>
      <c r="C102" s="17"/>
      <c r="D102" s="19" t="s">
        <v>1103</v>
      </c>
      <c r="E102" s="41">
        <f>E103</f>
        <v>28200</v>
      </c>
      <c r="F102" s="41">
        <f>F103</f>
        <v>0</v>
      </c>
      <c r="G102" s="41">
        <f>G103</f>
        <v>28200</v>
      </c>
      <c r="H102" s="41">
        <f>H103</f>
        <v>0</v>
      </c>
    </row>
    <row r="103" spans="1:8" ht="12.75">
      <c r="A103" s="26"/>
      <c r="B103" s="26"/>
      <c r="C103" s="26" t="s">
        <v>1104</v>
      </c>
      <c r="D103" s="23" t="s">
        <v>1105</v>
      </c>
      <c r="E103" s="24">
        <v>28200</v>
      </c>
      <c r="F103" s="24"/>
      <c r="G103" s="25">
        <v>28200</v>
      </c>
      <c r="H103" s="24">
        <f>E103+F103-G103</f>
        <v>0</v>
      </c>
    </row>
    <row r="104" spans="1:8" s="16" customFormat="1" ht="12.75">
      <c r="A104" s="17"/>
      <c r="B104" s="17" t="s">
        <v>1106</v>
      </c>
      <c r="C104" s="17"/>
      <c r="D104" s="19" t="s">
        <v>1107</v>
      </c>
      <c r="E104" s="20">
        <f>E105+E106</f>
        <v>1785093</v>
      </c>
      <c r="F104" s="20">
        <f>F105+F106</f>
        <v>0</v>
      </c>
      <c r="G104" s="20">
        <f>G105+G106</f>
        <v>0</v>
      </c>
      <c r="H104" s="20">
        <f>H105+H106</f>
        <v>1785093</v>
      </c>
    </row>
    <row r="105" spans="1:8" ht="12.75">
      <c r="A105" s="26"/>
      <c r="B105" s="26"/>
      <c r="C105" s="26" t="s">
        <v>1108</v>
      </c>
      <c r="D105" s="23" t="s">
        <v>1109</v>
      </c>
      <c r="E105" s="24">
        <v>1774530</v>
      </c>
      <c r="F105" s="24"/>
      <c r="G105" s="25"/>
      <c r="H105" s="24">
        <f>E105+F105-G105</f>
        <v>1774530</v>
      </c>
    </row>
    <row r="106" spans="1:8" ht="12.75">
      <c r="A106" s="26"/>
      <c r="B106" s="26"/>
      <c r="C106" s="26" t="s">
        <v>1110</v>
      </c>
      <c r="D106" s="23" t="s">
        <v>1111</v>
      </c>
      <c r="E106" s="24">
        <v>10563</v>
      </c>
      <c r="F106" s="24"/>
      <c r="G106" s="25"/>
      <c r="H106" s="24">
        <f>E106+F106-G106</f>
        <v>10563</v>
      </c>
    </row>
    <row r="107" spans="1:8" s="16" customFormat="1" ht="12.75">
      <c r="A107" s="12" t="s">
        <v>1112</v>
      </c>
      <c r="B107" s="12"/>
      <c r="C107" s="38"/>
      <c r="D107" s="14" t="s">
        <v>1113</v>
      </c>
      <c r="E107" s="15">
        <f>E108+E112+E114+E116</f>
        <v>13344916</v>
      </c>
      <c r="F107" s="15">
        <f>F108+F112+F114+F116</f>
        <v>0</v>
      </c>
      <c r="G107" s="15">
        <f>G108+G112+G114+G116</f>
        <v>56184</v>
      </c>
      <c r="H107" s="15">
        <f>H108+H112+H114+H116</f>
        <v>13288732</v>
      </c>
    </row>
    <row r="108" spans="1:8" s="16" customFormat="1" ht="25.5">
      <c r="A108" s="17"/>
      <c r="B108" s="17" t="s">
        <v>1114</v>
      </c>
      <c r="C108" s="39"/>
      <c r="D108" s="19" t="s">
        <v>1115</v>
      </c>
      <c r="E108" s="20">
        <f>E109</f>
        <v>8726941</v>
      </c>
      <c r="F108" s="20">
        <f>F109</f>
        <v>0</v>
      </c>
      <c r="G108" s="20">
        <f>G109</f>
        <v>0</v>
      </c>
      <c r="H108" s="20">
        <f>H109</f>
        <v>8726941</v>
      </c>
    </row>
    <row r="109" spans="1:8" ht="12.75">
      <c r="A109" s="26"/>
      <c r="B109" s="26"/>
      <c r="C109" s="26" t="s">
        <v>1116</v>
      </c>
      <c r="D109" s="23" t="s">
        <v>1117</v>
      </c>
      <c r="E109" s="24">
        <v>8726941</v>
      </c>
      <c r="F109" s="24"/>
      <c r="G109" s="25"/>
      <c r="H109" s="24">
        <f>E109+F109-G109</f>
        <v>8726941</v>
      </c>
    </row>
    <row r="110" spans="1:8" ht="12.75" hidden="1">
      <c r="A110" s="26"/>
      <c r="B110" s="21"/>
      <c r="C110" s="21"/>
      <c r="D110" s="43"/>
      <c r="E110" s="24"/>
      <c r="F110" s="24"/>
      <c r="G110" s="25"/>
      <c r="H110" s="24"/>
    </row>
    <row r="111" spans="1:8" ht="12.75" hidden="1">
      <c r="A111" s="26"/>
      <c r="B111" s="26"/>
      <c r="C111" s="26"/>
      <c r="D111" s="23"/>
      <c r="E111" s="24"/>
      <c r="F111" s="24"/>
      <c r="G111" s="25"/>
      <c r="H111" s="24"/>
    </row>
    <row r="112" spans="1:8" s="16" customFormat="1" ht="12.75">
      <c r="A112" s="17"/>
      <c r="B112" s="17" t="s">
        <v>1118</v>
      </c>
      <c r="C112" s="17"/>
      <c r="D112" s="19" t="s">
        <v>1119</v>
      </c>
      <c r="E112" s="20">
        <f>E113</f>
        <v>4299300</v>
      </c>
      <c r="F112" s="20">
        <f>F113</f>
        <v>0</v>
      </c>
      <c r="G112" s="20">
        <f>G113</f>
        <v>56184</v>
      </c>
      <c r="H112" s="20">
        <f>H113</f>
        <v>4243116</v>
      </c>
    </row>
    <row r="113" spans="1:8" ht="12.75">
      <c r="A113" s="26"/>
      <c r="B113" s="26"/>
      <c r="C113" s="26" t="s">
        <v>1120</v>
      </c>
      <c r="D113" s="23" t="s">
        <v>1121</v>
      </c>
      <c r="E113" s="24">
        <v>4299300</v>
      </c>
      <c r="F113" s="24"/>
      <c r="G113" s="25">
        <v>56184</v>
      </c>
      <c r="H113" s="24">
        <f>E113+F113-G113</f>
        <v>4243116</v>
      </c>
    </row>
    <row r="114" spans="1:8" s="16" customFormat="1" ht="12.75">
      <c r="A114" s="17"/>
      <c r="B114" s="17" t="s">
        <v>1122</v>
      </c>
      <c r="C114" s="17"/>
      <c r="D114" s="19" t="s">
        <v>1123</v>
      </c>
      <c r="E114" s="20">
        <f>E115</f>
        <v>15000</v>
      </c>
      <c r="F114" s="20">
        <f>F115</f>
        <v>0</v>
      </c>
      <c r="G114" s="20">
        <f>G115</f>
        <v>0</v>
      </c>
      <c r="H114" s="20">
        <f>H115</f>
        <v>15000</v>
      </c>
    </row>
    <row r="115" spans="1:8" ht="12.75">
      <c r="A115" s="26"/>
      <c r="B115" s="26"/>
      <c r="C115" s="26" t="s">
        <v>1124</v>
      </c>
      <c r="D115" s="23" t="s">
        <v>1125</v>
      </c>
      <c r="E115" s="24">
        <v>15000</v>
      </c>
      <c r="F115" s="24"/>
      <c r="G115" s="25"/>
      <c r="H115" s="24">
        <f>E115+F115-G115</f>
        <v>15000</v>
      </c>
    </row>
    <row r="116" spans="1:8" s="16" customFormat="1" ht="12.75">
      <c r="A116" s="17"/>
      <c r="B116" s="17" t="s">
        <v>1126</v>
      </c>
      <c r="C116" s="17"/>
      <c r="D116" s="19" t="s">
        <v>1127</v>
      </c>
      <c r="E116" s="20">
        <f>E117</f>
        <v>303675</v>
      </c>
      <c r="F116" s="20">
        <f>F117</f>
        <v>0</v>
      </c>
      <c r="G116" s="20">
        <f>G117</f>
        <v>0</v>
      </c>
      <c r="H116" s="20">
        <f>H117</f>
        <v>303675</v>
      </c>
    </row>
    <row r="117" spans="1:8" ht="12.75">
      <c r="A117" s="26"/>
      <c r="B117" s="26"/>
      <c r="C117" s="26" t="s">
        <v>1128</v>
      </c>
      <c r="D117" s="23" t="s">
        <v>1129</v>
      </c>
      <c r="E117" s="24">
        <v>303675</v>
      </c>
      <c r="F117" s="24"/>
      <c r="G117" s="25"/>
      <c r="H117" s="24">
        <f>E117+F117-G117</f>
        <v>303675</v>
      </c>
    </row>
    <row r="118" spans="1:8" s="16" customFormat="1" ht="12.75">
      <c r="A118" s="12" t="s">
        <v>1130</v>
      </c>
      <c r="B118" s="12"/>
      <c r="C118" s="12"/>
      <c r="D118" s="14" t="s">
        <v>1131</v>
      </c>
      <c r="E118" s="15">
        <f>E119+E130+E134+E136</f>
        <v>590971</v>
      </c>
      <c r="F118" s="15">
        <f>F119+F130+F134+F136</f>
        <v>25000</v>
      </c>
      <c r="G118" s="15">
        <f>G119+G130+G134+G136</f>
        <v>23760</v>
      </c>
      <c r="H118" s="15">
        <f>H119+H130+H134+H136</f>
        <v>592211</v>
      </c>
    </row>
    <row r="119" spans="1:8" s="16" customFormat="1" ht="12.75">
      <c r="A119" s="17"/>
      <c r="B119" s="17" t="s">
        <v>1132</v>
      </c>
      <c r="C119" s="17"/>
      <c r="D119" s="19" t="s">
        <v>1133</v>
      </c>
      <c r="E119" s="20">
        <f>SUM(E121:E129)</f>
        <v>150200</v>
      </c>
      <c r="F119" s="20">
        <f>SUM(F121:F129)</f>
        <v>25000</v>
      </c>
      <c r="G119" s="20">
        <f>SUM(G121:G129)</f>
        <v>0</v>
      </c>
      <c r="H119" s="20">
        <f>SUM(H121:H129)</f>
        <v>175200</v>
      </c>
    </row>
    <row r="120" spans="1:8" ht="12.75" hidden="1">
      <c r="A120" s="21"/>
      <c r="B120" s="21"/>
      <c r="C120" s="26"/>
      <c r="D120" s="49"/>
      <c r="E120" s="24"/>
      <c r="F120" s="24"/>
      <c r="G120" s="25"/>
      <c r="H120" s="24"/>
    </row>
    <row r="121" spans="1:8" ht="12.75">
      <c r="A121" s="21"/>
      <c r="B121" s="21"/>
      <c r="C121" s="26" t="s">
        <v>1134</v>
      </c>
      <c r="D121" s="49" t="s">
        <v>1135</v>
      </c>
      <c r="E121" s="24">
        <v>100</v>
      </c>
      <c r="F121" s="24"/>
      <c r="G121" s="25"/>
      <c r="H121" s="24">
        <f>E121+F121-G121</f>
        <v>100</v>
      </c>
    </row>
    <row r="122" spans="1:8" ht="12.75">
      <c r="A122" s="21"/>
      <c r="B122" s="21"/>
      <c r="C122" s="26" t="s">
        <v>1136</v>
      </c>
      <c r="D122" s="49" t="s">
        <v>1137</v>
      </c>
      <c r="E122" s="24">
        <v>100</v>
      </c>
      <c r="F122" s="24"/>
      <c r="G122" s="25"/>
      <c r="H122" s="24">
        <f>E122+F122-G122</f>
        <v>100</v>
      </c>
    </row>
    <row r="123" spans="1:8" ht="25.5">
      <c r="A123" s="21"/>
      <c r="B123" s="21"/>
      <c r="C123" s="26" t="s">
        <v>1138</v>
      </c>
      <c r="D123" s="23" t="s">
        <v>1139</v>
      </c>
      <c r="E123" s="24"/>
      <c r="F123" s="24"/>
      <c r="G123" s="25"/>
      <c r="H123" s="24">
        <f>E123+F123-G123</f>
        <v>0</v>
      </c>
    </row>
    <row r="124" spans="1:8" ht="12.75" hidden="1">
      <c r="A124" s="26"/>
      <c r="B124" s="26"/>
      <c r="C124" s="26"/>
      <c r="D124" s="23"/>
      <c r="E124" s="24">
        <f>F124+G124</f>
        <v>0</v>
      </c>
      <c r="F124" s="24"/>
      <c r="G124" s="25"/>
      <c r="H124" s="24"/>
    </row>
    <row r="125" spans="1:8" ht="12.75" hidden="1">
      <c r="A125" s="26"/>
      <c r="B125" s="26"/>
      <c r="C125" s="22"/>
      <c r="D125" s="23"/>
      <c r="E125" s="24">
        <f>F125+G125</f>
        <v>0</v>
      </c>
      <c r="F125" s="24"/>
      <c r="G125" s="25"/>
      <c r="H125" s="24"/>
    </row>
    <row r="126" spans="1:8" ht="12.75" hidden="1">
      <c r="A126" s="26"/>
      <c r="B126" s="21"/>
      <c r="C126" s="22"/>
      <c r="D126" s="28"/>
      <c r="E126" s="24">
        <f>F126+G126</f>
        <v>0</v>
      </c>
      <c r="F126" s="24"/>
      <c r="G126" s="25"/>
      <c r="H126" s="24"/>
    </row>
    <row r="127" spans="1:8" ht="12.75" hidden="1">
      <c r="A127" s="26"/>
      <c r="B127" s="26"/>
      <c r="C127" s="22"/>
      <c r="D127" s="23"/>
      <c r="E127" s="24">
        <f>F127+G127</f>
        <v>0</v>
      </c>
      <c r="F127" s="24"/>
      <c r="G127" s="25"/>
      <c r="H127" s="24"/>
    </row>
    <row r="128" spans="1:8" ht="25.5">
      <c r="A128" s="26"/>
      <c r="B128" s="26"/>
      <c r="C128" s="22">
        <v>2708</v>
      </c>
      <c r="D128" s="23" t="s">
        <v>1140</v>
      </c>
      <c r="E128" s="24"/>
      <c r="F128" s="24"/>
      <c r="G128" s="25"/>
      <c r="H128" s="24">
        <f>E128+F128-G128</f>
        <v>0</v>
      </c>
    </row>
    <row r="129" spans="1:8" ht="12.75">
      <c r="A129" s="26"/>
      <c r="B129" s="26"/>
      <c r="C129" s="22">
        <v>6290</v>
      </c>
      <c r="D129" s="23" t="s">
        <v>1141</v>
      </c>
      <c r="E129" s="24">
        <v>150000</v>
      </c>
      <c r="F129" s="24">
        <v>25000</v>
      </c>
      <c r="G129" s="25"/>
      <c r="H129" s="24">
        <f>E129+F129-G129</f>
        <v>175000</v>
      </c>
    </row>
    <row r="130" spans="1:8" s="16" customFormat="1" ht="12.75">
      <c r="A130" s="17"/>
      <c r="B130" s="17" t="s">
        <v>1142</v>
      </c>
      <c r="C130" s="18"/>
      <c r="D130" s="19" t="s">
        <v>1143</v>
      </c>
      <c r="E130" s="20">
        <f>E131+E133</f>
        <v>100</v>
      </c>
      <c r="F130" s="20">
        <f>F131+F133</f>
        <v>0</v>
      </c>
      <c r="G130" s="20">
        <f>G131+G133</f>
        <v>0</v>
      </c>
      <c r="H130" s="20">
        <f>H131+H133</f>
        <v>100</v>
      </c>
    </row>
    <row r="131" spans="1:8" ht="12.75">
      <c r="A131" s="26"/>
      <c r="B131" s="26"/>
      <c r="C131" s="26" t="s">
        <v>1144</v>
      </c>
      <c r="D131" s="49" t="s">
        <v>1145</v>
      </c>
      <c r="E131" s="24">
        <v>100</v>
      </c>
      <c r="F131" s="24"/>
      <c r="G131" s="25"/>
      <c r="H131" s="24">
        <f>E131+F131-G131</f>
        <v>100</v>
      </c>
    </row>
    <row r="132" spans="1:8" ht="12.75" hidden="1">
      <c r="A132" s="26"/>
      <c r="B132" s="26"/>
      <c r="C132" s="26"/>
      <c r="D132" s="23"/>
      <c r="E132" s="24">
        <f>F132+G132</f>
        <v>0</v>
      </c>
      <c r="F132" s="24"/>
      <c r="G132" s="25"/>
      <c r="H132" s="24"/>
    </row>
    <row r="133" spans="1:8" ht="12.75">
      <c r="A133" s="26"/>
      <c r="B133" s="26"/>
      <c r="C133" s="26" t="s">
        <v>1146</v>
      </c>
      <c r="D133" s="23" t="s">
        <v>1147</v>
      </c>
      <c r="E133" s="24"/>
      <c r="F133" s="24"/>
      <c r="G133" s="25"/>
      <c r="H133" s="24">
        <f>E133+F133-G133</f>
        <v>0</v>
      </c>
    </row>
    <row r="134" spans="1:8" s="16" customFormat="1" ht="12.75">
      <c r="A134" s="17"/>
      <c r="B134" s="17" t="s">
        <v>1148</v>
      </c>
      <c r="C134" s="17"/>
      <c r="D134" s="19" t="s">
        <v>1149</v>
      </c>
      <c r="E134" s="41">
        <f>E135</f>
        <v>279100</v>
      </c>
      <c r="F134" s="41">
        <f>F135</f>
        <v>0</v>
      </c>
      <c r="G134" s="41">
        <f>G135</f>
        <v>0</v>
      </c>
      <c r="H134" s="41">
        <f>H135</f>
        <v>279100</v>
      </c>
    </row>
    <row r="135" spans="1:8" ht="12.75">
      <c r="A135" s="26"/>
      <c r="B135" s="26"/>
      <c r="C135" s="26" t="s">
        <v>1150</v>
      </c>
      <c r="D135" s="49" t="s">
        <v>1151</v>
      </c>
      <c r="E135" s="24">
        <v>279100</v>
      </c>
      <c r="F135" s="24"/>
      <c r="G135" s="25"/>
      <c r="H135" s="24">
        <f>E135+F135-G135</f>
        <v>279100</v>
      </c>
    </row>
    <row r="136" spans="1:8" s="16" customFormat="1" ht="12.75">
      <c r="A136" s="17"/>
      <c r="B136" s="17" t="s">
        <v>1152</v>
      </c>
      <c r="C136" s="17"/>
      <c r="D136" s="19" t="s">
        <v>1153</v>
      </c>
      <c r="E136" s="20">
        <f>SUM(E137:E138)</f>
        <v>161571</v>
      </c>
      <c r="F136" s="20">
        <f>SUM(F137:F138)</f>
        <v>0</v>
      </c>
      <c r="G136" s="20">
        <f>SUM(G137:G138)</f>
        <v>23760</v>
      </c>
      <c r="H136" s="20">
        <f>SUM(H137:H138)</f>
        <v>137811</v>
      </c>
    </row>
    <row r="137" spans="1:8" ht="25.5">
      <c r="A137" s="26"/>
      <c r="B137" s="26"/>
      <c r="C137" s="26" t="s">
        <v>1154</v>
      </c>
      <c r="D137" s="23" t="s">
        <v>1155</v>
      </c>
      <c r="E137" s="24">
        <v>64000</v>
      </c>
      <c r="F137" s="24"/>
      <c r="G137" s="25">
        <v>23760</v>
      </c>
      <c r="H137" s="24">
        <f>E137+F137-G137</f>
        <v>40240</v>
      </c>
    </row>
    <row r="138" spans="1:8" ht="25.5">
      <c r="A138" s="26"/>
      <c r="B138" s="26"/>
      <c r="C138" s="26" t="s">
        <v>1156</v>
      </c>
      <c r="D138" s="23" t="s">
        <v>1157</v>
      </c>
      <c r="E138" s="24">
        <v>97571</v>
      </c>
      <c r="F138" s="24"/>
      <c r="G138" s="25"/>
      <c r="H138" s="24">
        <f>E138+F138-G138</f>
        <v>97571</v>
      </c>
    </row>
    <row r="139" spans="1:8" s="16" customFormat="1" ht="12.75">
      <c r="A139" s="12" t="s">
        <v>1158</v>
      </c>
      <c r="B139" s="12"/>
      <c r="C139" s="13"/>
      <c r="D139" s="14" t="s">
        <v>1159</v>
      </c>
      <c r="E139" s="15">
        <f>E140+E145</f>
        <v>175000</v>
      </c>
      <c r="F139" s="15">
        <f>F140+F145</f>
        <v>0</v>
      </c>
      <c r="G139" s="15">
        <f>G140+G145</f>
        <v>0</v>
      </c>
      <c r="H139" s="15">
        <f>H140+H145</f>
        <v>175000</v>
      </c>
    </row>
    <row r="140" spans="1:8" s="16" customFormat="1" ht="12.75">
      <c r="A140" s="17"/>
      <c r="B140" s="17" t="s">
        <v>1160</v>
      </c>
      <c r="C140" s="18"/>
      <c r="D140" s="19" t="s">
        <v>1161</v>
      </c>
      <c r="E140" s="20">
        <f>E141+E142</f>
        <v>175000</v>
      </c>
      <c r="F140" s="20">
        <f>F141+F142</f>
        <v>0</v>
      </c>
      <c r="G140" s="20">
        <f>G141+G142</f>
        <v>0</v>
      </c>
      <c r="H140" s="20">
        <f>H141+H142</f>
        <v>175000</v>
      </c>
    </row>
    <row r="141" spans="1:8" ht="12.75">
      <c r="A141" s="26"/>
      <c r="B141" s="21"/>
      <c r="C141" s="22">
        <v>6290</v>
      </c>
      <c r="D141" s="23" t="s">
        <v>1162</v>
      </c>
      <c r="E141" s="24">
        <v>175000</v>
      </c>
      <c r="F141" s="24"/>
      <c r="G141" s="25"/>
      <c r="H141" s="24">
        <f>E141+F141-G141</f>
        <v>175000</v>
      </c>
    </row>
    <row r="142" spans="1:8" ht="12.75">
      <c r="A142" s="26"/>
      <c r="B142" s="26"/>
      <c r="C142" s="22">
        <v>6298</v>
      </c>
      <c r="D142" s="23" t="s">
        <v>1163</v>
      </c>
      <c r="E142" s="24"/>
      <c r="F142" s="24"/>
      <c r="G142" s="25"/>
      <c r="H142" s="24">
        <f>E142+F142-G142</f>
        <v>0</v>
      </c>
    </row>
    <row r="143" spans="1:8" ht="12.75" hidden="1">
      <c r="A143" s="26"/>
      <c r="B143" s="26"/>
      <c r="C143" s="22"/>
      <c r="D143" s="23"/>
      <c r="E143" s="24"/>
      <c r="F143" s="24"/>
      <c r="G143" s="25"/>
      <c r="H143" s="24"/>
    </row>
    <row r="144" spans="1:8" ht="12.75" hidden="1">
      <c r="A144" s="26"/>
      <c r="B144" s="26"/>
      <c r="C144" s="22"/>
      <c r="D144" s="23"/>
      <c r="E144" s="24"/>
      <c r="F144" s="24"/>
      <c r="G144" s="25"/>
      <c r="H144" s="24"/>
    </row>
    <row r="145" spans="1:8" s="16" customFormat="1" ht="12.75">
      <c r="A145" s="17"/>
      <c r="B145" s="17" t="s">
        <v>1164</v>
      </c>
      <c r="C145" s="50"/>
      <c r="D145" s="19" t="s">
        <v>1165</v>
      </c>
      <c r="E145" s="20">
        <f>E146</f>
        <v>0</v>
      </c>
      <c r="F145" s="20">
        <f>F146</f>
        <v>0</v>
      </c>
      <c r="G145" s="20">
        <f>G146</f>
        <v>0</v>
      </c>
      <c r="H145" s="20">
        <f>H146</f>
        <v>0</v>
      </c>
    </row>
    <row r="146" spans="1:8" ht="12.75">
      <c r="A146" s="26"/>
      <c r="B146" s="26"/>
      <c r="C146" s="26" t="s">
        <v>1166</v>
      </c>
      <c r="D146" s="23" t="s">
        <v>1167</v>
      </c>
      <c r="E146" s="24">
        <v>0</v>
      </c>
      <c r="F146" s="24"/>
      <c r="G146" s="25"/>
      <c r="H146" s="24">
        <f>E146+F146-G146</f>
        <v>0</v>
      </c>
    </row>
    <row r="147" spans="1:8" s="16" customFormat="1" ht="12.75">
      <c r="A147" s="12" t="s">
        <v>1168</v>
      </c>
      <c r="B147" s="12"/>
      <c r="C147" s="12"/>
      <c r="D147" s="14" t="s">
        <v>1169</v>
      </c>
      <c r="E147" s="15">
        <f>E148+E150+E154+E156+E159+E165+E167+E169</f>
        <v>5194056</v>
      </c>
      <c r="F147" s="15">
        <f>F148+F150+F154+F156+F159+F165+F167+F169</f>
        <v>276022</v>
      </c>
      <c r="G147" s="15">
        <f>G148+G150+G154+G156+G159+G165+G167+G169</f>
        <v>13075</v>
      </c>
      <c r="H147" s="15">
        <f>H148+H150+H154+H156+H159+H165+H167+H169</f>
        <v>5457003</v>
      </c>
    </row>
    <row r="148" spans="1:8" s="16" customFormat="1" ht="12.75">
      <c r="A148" s="51"/>
      <c r="B148" s="33" t="s">
        <v>1170</v>
      </c>
      <c r="C148" s="33"/>
      <c r="D148" s="34" t="s">
        <v>1171</v>
      </c>
      <c r="E148" s="20">
        <f>E149</f>
        <v>1000</v>
      </c>
      <c r="F148" s="20">
        <f>F149</f>
        <v>0</v>
      </c>
      <c r="G148" s="20">
        <f>G149</f>
        <v>0</v>
      </c>
      <c r="H148" s="20">
        <f>H149</f>
        <v>1000</v>
      </c>
    </row>
    <row r="149" spans="1:8" ht="12.75">
      <c r="A149" s="52"/>
      <c r="B149" s="36"/>
      <c r="C149" s="36" t="s">
        <v>1172</v>
      </c>
      <c r="D149" s="53" t="s">
        <v>1173</v>
      </c>
      <c r="E149" s="24">
        <v>1000</v>
      </c>
      <c r="F149" s="24"/>
      <c r="G149" s="25"/>
      <c r="H149" s="24">
        <f>E149+F149-G149</f>
        <v>1000</v>
      </c>
    </row>
    <row r="150" spans="1:8" s="16" customFormat="1" ht="25.5">
      <c r="A150" s="51"/>
      <c r="B150" s="33" t="s">
        <v>1174</v>
      </c>
      <c r="C150" s="33"/>
      <c r="D150" s="34" t="s">
        <v>1175</v>
      </c>
      <c r="E150" s="20">
        <f>E151+E152+E153</f>
        <v>4317300</v>
      </c>
      <c r="F150" s="20">
        <f>F151+F152+F153</f>
        <v>63580</v>
      </c>
      <c r="G150" s="20">
        <f>G151+G152+G153</f>
        <v>0</v>
      </c>
      <c r="H150" s="20">
        <f>H151+H152+H153</f>
        <v>4380880</v>
      </c>
    </row>
    <row r="151" spans="1:8" ht="38.25">
      <c r="A151" s="52"/>
      <c r="B151" s="36"/>
      <c r="C151" s="36" t="s">
        <v>1176</v>
      </c>
      <c r="D151" s="23" t="s">
        <v>1177</v>
      </c>
      <c r="E151" s="24">
        <v>4317000</v>
      </c>
      <c r="F151" s="24">
        <v>63580</v>
      </c>
      <c r="G151" s="25"/>
      <c r="H151" s="24">
        <f>E151+F151-G151</f>
        <v>4380580</v>
      </c>
    </row>
    <row r="152" spans="1:8" ht="12.75">
      <c r="A152" s="52"/>
      <c r="B152" s="36"/>
      <c r="C152" s="36" t="s">
        <v>1178</v>
      </c>
      <c r="D152" s="49" t="s">
        <v>1179</v>
      </c>
      <c r="E152" s="24">
        <v>300</v>
      </c>
      <c r="F152" s="24"/>
      <c r="G152" s="25"/>
      <c r="H152" s="24">
        <f>E152+F152-G152</f>
        <v>300</v>
      </c>
    </row>
    <row r="153" spans="1:8" ht="38.25">
      <c r="A153" s="52"/>
      <c r="B153" s="36"/>
      <c r="C153" s="36" t="s">
        <v>1180</v>
      </c>
      <c r="D153" s="23" t="s">
        <v>1181</v>
      </c>
      <c r="E153" s="24"/>
      <c r="F153" s="24"/>
      <c r="G153" s="25"/>
      <c r="H153" s="24">
        <f>E153+F153-G153</f>
        <v>0</v>
      </c>
    </row>
    <row r="154" spans="1:8" s="16" customFormat="1" ht="25.5">
      <c r="A154" s="17"/>
      <c r="B154" s="17" t="s">
        <v>1182</v>
      </c>
      <c r="C154" s="17"/>
      <c r="D154" s="19" t="s">
        <v>1183</v>
      </c>
      <c r="E154" s="20">
        <f>E155</f>
        <v>14000</v>
      </c>
      <c r="F154" s="20">
        <f>F155</f>
        <v>0</v>
      </c>
      <c r="G154" s="20">
        <f>G155</f>
        <v>905</v>
      </c>
      <c r="H154" s="20">
        <f>H155</f>
        <v>13095</v>
      </c>
    </row>
    <row r="155" spans="1:8" ht="38.25">
      <c r="A155" s="26"/>
      <c r="B155" s="26"/>
      <c r="C155" s="26" t="s">
        <v>1184</v>
      </c>
      <c r="D155" s="23" t="s">
        <v>1185</v>
      </c>
      <c r="E155" s="24">
        <v>14000</v>
      </c>
      <c r="F155" s="24"/>
      <c r="G155" s="25">
        <v>905</v>
      </c>
      <c r="H155" s="24">
        <f>E155+F155-G155</f>
        <v>13095</v>
      </c>
    </row>
    <row r="156" spans="1:8" s="16" customFormat="1" ht="12.75">
      <c r="A156" s="17"/>
      <c r="B156" s="17" t="s">
        <v>1186</v>
      </c>
      <c r="C156" s="17"/>
      <c r="D156" s="19" t="s">
        <v>1187</v>
      </c>
      <c r="E156" s="20">
        <f>E157+E158</f>
        <v>246000</v>
      </c>
      <c r="F156" s="20">
        <f>F157+F158</f>
        <v>199742</v>
      </c>
      <c r="G156" s="20">
        <f>G157+G158</f>
        <v>11380</v>
      </c>
      <c r="H156" s="20">
        <f>H157+H158</f>
        <v>434362</v>
      </c>
    </row>
    <row r="157" spans="1:8" ht="38.25">
      <c r="A157" s="26"/>
      <c r="B157" s="26"/>
      <c r="C157" s="26" t="s">
        <v>1188</v>
      </c>
      <c r="D157" s="23" t="s">
        <v>1189</v>
      </c>
      <c r="E157" s="24">
        <v>123000</v>
      </c>
      <c r="F157" s="24"/>
      <c r="G157" s="25">
        <v>11380</v>
      </c>
      <c r="H157" s="24">
        <f>E157+F157-G157</f>
        <v>111620</v>
      </c>
    </row>
    <row r="158" spans="1:8" ht="25.5">
      <c r="A158" s="26"/>
      <c r="B158" s="26"/>
      <c r="C158" s="26" t="s">
        <v>1190</v>
      </c>
      <c r="D158" s="23" t="s">
        <v>1191</v>
      </c>
      <c r="E158" s="24">
        <v>123000</v>
      </c>
      <c r="F158" s="24">
        <v>199742</v>
      </c>
      <c r="G158" s="25"/>
      <c r="H158" s="24">
        <f>E158+F158-G158</f>
        <v>322742</v>
      </c>
    </row>
    <row r="159" spans="1:8" s="16" customFormat="1" ht="12.75">
      <c r="A159" s="17"/>
      <c r="B159" s="17" t="s">
        <v>1192</v>
      </c>
      <c r="C159" s="17"/>
      <c r="D159" s="19" t="s">
        <v>1193</v>
      </c>
      <c r="E159" s="20">
        <f>SUM(E160:E164)</f>
        <v>107200</v>
      </c>
      <c r="F159" s="20">
        <f>SUM(F160:F164)</f>
        <v>0</v>
      </c>
      <c r="G159" s="20">
        <f>SUM(G160:G164)</f>
        <v>241</v>
      </c>
      <c r="H159" s="20">
        <f>SUM(H160:H164)</f>
        <v>106959</v>
      </c>
    </row>
    <row r="160" spans="1:8" ht="12.75">
      <c r="A160" s="26"/>
      <c r="B160" s="26"/>
      <c r="C160" s="26" t="s">
        <v>1194</v>
      </c>
      <c r="D160" s="23" t="s">
        <v>1195</v>
      </c>
      <c r="E160" s="24">
        <v>100</v>
      </c>
      <c r="F160" s="24"/>
      <c r="G160" s="25"/>
      <c r="H160" s="24">
        <f>E160+F160-G160</f>
        <v>100</v>
      </c>
    </row>
    <row r="161" spans="1:8" ht="12.75">
      <c r="A161" s="26"/>
      <c r="B161" s="26"/>
      <c r="C161" s="26" t="s">
        <v>1196</v>
      </c>
      <c r="D161" s="49" t="s">
        <v>1197</v>
      </c>
      <c r="E161" s="24">
        <v>100</v>
      </c>
      <c r="F161" s="24"/>
      <c r="G161" s="25"/>
      <c r="H161" s="24">
        <f>E161+F161-G161</f>
        <v>100</v>
      </c>
    </row>
    <row r="162" spans="1:8" ht="25.5">
      <c r="A162" s="26"/>
      <c r="B162" s="26"/>
      <c r="C162" s="26" t="s">
        <v>1198</v>
      </c>
      <c r="D162" s="23" t="s">
        <v>1199</v>
      </c>
      <c r="E162" s="24">
        <v>107000</v>
      </c>
      <c r="F162" s="24"/>
      <c r="G162" s="25">
        <v>241</v>
      </c>
      <c r="H162" s="24">
        <f>E162+F162-G162</f>
        <v>106759</v>
      </c>
    </row>
    <row r="163" spans="1:8" ht="25.5">
      <c r="A163" s="26"/>
      <c r="B163" s="26"/>
      <c r="C163" s="26" t="s">
        <v>1200</v>
      </c>
      <c r="D163" s="23" t="s">
        <v>1201</v>
      </c>
      <c r="E163" s="24"/>
      <c r="F163" s="24"/>
      <c r="G163" s="25"/>
      <c r="H163" s="24">
        <f>E163+F163-G163</f>
        <v>0</v>
      </c>
    </row>
    <row r="164" spans="1:8" ht="25.5">
      <c r="A164" s="26"/>
      <c r="B164" s="26"/>
      <c r="C164" s="26" t="s">
        <v>1202</v>
      </c>
      <c r="D164" s="23" t="s">
        <v>1203</v>
      </c>
      <c r="E164" s="24"/>
      <c r="F164" s="24"/>
      <c r="G164" s="25"/>
      <c r="H164" s="24">
        <f>E164+F164-G164</f>
        <v>0</v>
      </c>
    </row>
    <row r="165" spans="1:8" s="16" customFormat="1" ht="12.75">
      <c r="A165" s="17"/>
      <c r="B165" s="17" t="s">
        <v>1204</v>
      </c>
      <c r="C165" s="17"/>
      <c r="D165" s="19" t="s">
        <v>1205</v>
      </c>
      <c r="E165" s="20">
        <f>E166</f>
        <v>100</v>
      </c>
      <c r="F165" s="20">
        <f>F166</f>
        <v>0</v>
      </c>
      <c r="G165" s="20">
        <f>G166</f>
        <v>0</v>
      </c>
      <c r="H165" s="20">
        <f>H166</f>
        <v>100</v>
      </c>
    </row>
    <row r="166" spans="1:8" ht="12.75">
      <c r="A166" s="26"/>
      <c r="B166" s="26"/>
      <c r="C166" s="26" t="s">
        <v>1206</v>
      </c>
      <c r="D166" s="53" t="s">
        <v>1207</v>
      </c>
      <c r="E166" s="24">
        <v>100</v>
      </c>
      <c r="F166" s="24"/>
      <c r="G166" s="25"/>
      <c r="H166" s="24">
        <f>E166+F166-G166</f>
        <v>100</v>
      </c>
    </row>
    <row r="167" spans="1:8" s="16" customFormat="1" ht="12.75">
      <c r="A167" s="17"/>
      <c r="B167" s="17" t="s">
        <v>1208</v>
      </c>
      <c r="C167" s="17"/>
      <c r="D167" s="34" t="s">
        <v>1209</v>
      </c>
      <c r="E167" s="20">
        <f>E168</f>
        <v>0</v>
      </c>
      <c r="F167" s="20">
        <f>F168</f>
        <v>0</v>
      </c>
      <c r="G167" s="20">
        <f>G168</f>
        <v>0</v>
      </c>
      <c r="H167" s="20">
        <f>H168</f>
        <v>0</v>
      </c>
    </row>
    <row r="168" spans="1:8" ht="38.25">
      <c r="A168" s="26"/>
      <c r="B168" s="26"/>
      <c r="C168" s="26" t="s">
        <v>1210</v>
      </c>
      <c r="D168" s="23" t="s">
        <v>1211</v>
      </c>
      <c r="E168" s="24"/>
      <c r="F168" s="24"/>
      <c r="G168" s="25"/>
      <c r="H168" s="24">
        <f>E168+F168-G168</f>
        <v>0</v>
      </c>
    </row>
    <row r="169" spans="1:8" s="16" customFormat="1" ht="12.75">
      <c r="A169" s="17"/>
      <c r="B169" s="17" t="s">
        <v>1212</v>
      </c>
      <c r="C169" s="17"/>
      <c r="D169" s="19" t="s">
        <v>1213</v>
      </c>
      <c r="E169" s="20">
        <f>SUM(E170:E174)</f>
        <v>508456</v>
      </c>
      <c r="F169" s="20">
        <f>SUM(F170:F174)</f>
        <v>12700</v>
      </c>
      <c r="G169" s="20">
        <f>SUM(G170:G174)</f>
        <v>549</v>
      </c>
      <c r="H169" s="20">
        <f>SUM(H170:H174)</f>
        <v>520607</v>
      </c>
    </row>
    <row r="170" spans="1:8" ht="25.5">
      <c r="A170" s="21"/>
      <c r="B170" s="21"/>
      <c r="C170" s="42" t="s">
        <v>1214</v>
      </c>
      <c r="D170" s="54" t="s">
        <v>1215</v>
      </c>
      <c r="E170" s="24">
        <v>237456</v>
      </c>
      <c r="F170" s="24">
        <v>12700</v>
      </c>
      <c r="G170" s="25"/>
      <c r="H170" s="24">
        <f>E170+F170-G170</f>
        <v>250156</v>
      </c>
    </row>
    <row r="171" spans="1:8" ht="25.5">
      <c r="A171" s="26"/>
      <c r="B171" s="26"/>
      <c r="C171" s="26" t="s">
        <v>1216</v>
      </c>
      <c r="D171" s="23" t="s">
        <v>1217</v>
      </c>
      <c r="E171" s="24">
        <v>271000</v>
      </c>
      <c r="F171" s="24"/>
      <c r="G171" s="25">
        <v>549</v>
      </c>
      <c r="H171" s="24">
        <f>E171+F171-G171</f>
        <v>270451</v>
      </c>
    </row>
    <row r="172" spans="1:8" ht="25.5">
      <c r="A172" s="26"/>
      <c r="B172" s="26"/>
      <c r="C172" s="26" t="s">
        <v>1218</v>
      </c>
      <c r="D172" s="23" t="s">
        <v>1219</v>
      </c>
      <c r="E172" s="24">
        <v>0</v>
      </c>
      <c r="F172" s="24"/>
      <c r="G172" s="25"/>
      <c r="H172" s="24">
        <f>E172+F172-G172</f>
        <v>0</v>
      </c>
    </row>
    <row r="173" spans="1:8" ht="12.75" hidden="1">
      <c r="A173" s="26"/>
      <c r="B173" s="26"/>
      <c r="C173" s="26"/>
      <c r="D173" s="23"/>
      <c r="E173" s="24"/>
      <c r="F173" s="24"/>
      <c r="G173" s="25"/>
      <c r="H173" s="24"/>
    </row>
    <row r="174" spans="1:8" ht="12.75" hidden="1">
      <c r="A174" s="26"/>
      <c r="B174" s="26"/>
      <c r="C174" s="26"/>
      <c r="D174" s="23"/>
      <c r="E174" s="24"/>
      <c r="F174" s="24"/>
      <c r="G174" s="25"/>
      <c r="H174" s="24"/>
    </row>
    <row r="175" spans="1:8" s="16" customFormat="1" ht="12.75">
      <c r="A175" s="12" t="s">
        <v>1220</v>
      </c>
      <c r="B175" s="12"/>
      <c r="C175" s="12"/>
      <c r="D175" s="14" t="s">
        <v>1221</v>
      </c>
      <c r="E175" s="15">
        <f>E176</f>
        <v>73001</v>
      </c>
      <c r="F175" s="15">
        <f>F176+F178+F181</f>
        <v>134869</v>
      </c>
      <c r="G175" s="15">
        <f>G176+G178+G181</f>
        <v>0</v>
      </c>
      <c r="H175" s="15">
        <f>H176+H178+H181</f>
        <v>207870</v>
      </c>
    </row>
    <row r="176" spans="1:8" s="16" customFormat="1" ht="12.75">
      <c r="A176" s="17"/>
      <c r="B176" s="17" t="s">
        <v>1222</v>
      </c>
      <c r="C176" s="17"/>
      <c r="D176" s="19" t="s">
        <v>1223</v>
      </c>
      <c r="E176" s="20">
        <f>E177+E178</f>
        <v>73001</v>
      </c>
      <c r="F176" s="20">
        <f>F177</f>
        <v>129583</v>
      </c>
      <c r="G176" s="20">
        <f>G177</f>
        <v>0</v>
      </c>
      <c r="H176" s="20">
        <f>H177</f>
        <v>198528</v>
      </c>
    </row>
    <row r="177" spans="1:8" ht="12.75">
      <c r="A177" s="26"/>
      <c r="B177" s="26"/>
      <c r="C177" s="26" t="s">
        <v>1224</v>
      </c>
      <c r="D177" s="53" t="s">
        <v>1225</v>
      </c>
      <c r="E177" s="24">
        <v>68945</v>
      </c>
      <c r="F177" s="24">
        <v>129583</v>
      </c>
      <c r="G177" s="25"/>
      <c r="H177" s="24">
        <f>E177+F177-G177</f>
        <v>198528</v>
      </c>
    </row>
    <row r="178" spans="1:8" ht="12.75">
      <c r="A178" s="26"/>
      <c r="B178" s="26"/>
      <c r="C178" s="26" t="s">
        <v>1226</v>
      </c>
      <c r="D178" s="53" t="s">
        <v>1227</v>
      </c>
      <c r="E178" s="24">
        <v>4056</v>
      </c>
      <c r="F178" s="24">
        <v>5286</v>
      </c>
      <c r="G178" s="25"/>
      <c r="H178" s="24">
        <f>E178+F178-G178</f>
        <v>9342</v>
      </c>
    </row>
    <row r="179" spans="1:8" s="16" customFormat="1" ht="12.75">
      <c r="A179" s="12" t="s">
        <v>1228</v>
      </c>
      <c r="B179" s="12"/>
      <c r="C179" s="12"/>
      <c r="D179" s="14" t="s">
        <v>1229</v>
      </c>
      <c r="E179" s="15">
        <f>E180+E182+E185</f>
        <v>0</v>
      </c>
      <c r="F179" s="15">
        <f>F180+F182+F185</f>
        <v>231725</v>
      </c>
      <c r="G179" s="15">
        <f>G180+G182+G185</f>
        <v>0</v>
      </c>
      <c r="H179" s="15">
        <f>H180+H182+H185</f>
        <v>231725</v>
      </c>
    </row>
    <row r="180" spans="1:8" s="16" customFormat="1" ht="12.75">
      <c r="A180" s="17"/>
      <c r="B180" s="17" t="s">
        <v>1230</v>
      </c>
      <c r="C180" s="17"/>
      <c r="D180" s="19" t="s">
        <v>1231</v>
      </c>
      <c r="E180" s="20">
        <f>E181</f>
        <v>0</v>
      </c>
      <c r="F180" s="20">
        <f>F181</f>
        <v>0</v>
      </c>
      <c r="G180" s="20">
        <f>G181</f>
        <v>0</v>
      </c>
      <c r="H180" s="20">
        <f>H181</f>
        <v>0</v>
      </c>
    </row>
    <row r="181" spans="1:8" ht="12.75">
      <c r="A181" s="26"/>
      <c r="B181" s="26"/>
      <c r="C181" s="26" t="s">
        <v>1232</v>
      </c>
      <c r="D181" s="53" t="s">
        <v>1233</v>
      </c>
      <c r="E181" s="24"/>
      <c r="F181" s="24"/>
      <c r="G181" s="25"/>
      <c r="H181" s="24">
        <f>E181+F181-G181</f>
        <v>0</v>
      </c>
    </row>
    <row r="182" spans="1:8" s="16" customFormat="1" ht="25.5">
      <c r="A182" s="17"/>
      <c r="B182" s="17" t="s">
        <v>1234</v>
      </c>
      <c r="C182" s="17"/>
      <c r="D182" s="34" t="s">
        <v>1235</v>
      </c>
      <c r="E182" s="20">
        <f>E183</f>
        <v>0</v>
      </c>
      <c r="F182" s="20">
        <f>F183</f>
        <v>0</v>
      </c>
      <c r="G182" s="20">
        <f>G183</f>
        <v>0</v>
      </c>
      <c r="H182" s="20">
        <f>H183</f>
        <v>0</v>
      </c>
    </row>
    <row r="183" spans="1:8" ht="25.5">
      <c r="A183" s="26"/>
      <c r="B183" s="26"/>
      <c r="C183" s="26" t="s">
        <v>1236</v>
      </c>
      <c r="D183" s="23" t="s">
        <v>1237</v>
      </c>
      <c r="E183" s="24"/>
      <c r="F183" s="24"/>
      <c r="G183" s="25"/>
      <c r="H183" s="24">
        <f>E183+F183-G183</f>
        <v>0</v>
      </c>
    </row>
    <row r="184" spans="1:8" ht="12.75" hidden="1">
      <c r="A184" s="26"/>
      <c r="B184" s="26"/>
      <c r="C184" s="26"/>
      <c r="D184" s="53"/>
      <c r="E184" s="24"/>
      <c r="F184" s="24"/>
      <c r="G184" s="25"/>
      <c r="H184" s="24"/>
    </row>
    <row r="185" spans="1:8" s="16" customFormat="1" ht="12.75">
      <c r="A185" s="17"/>
      <c r="B185" s="17" t="s">
        <v>1238</v>
      </c>
      <c r="C185" s="17"/>
      <c r="D185" s="19" t="s">
        <v>1239</v>
      </c>
      <c r="E185" s="20">
        <f>E186</f>
        <v>0</v>
      </c>
      <c r="F185" s="20">
        <f>F186</f>
        <v>231725</v>
      </c>
      <c r="G185" s="20">
        <f>G186</f>
        <v>0</v>
      </c>
      <c r="H185" s="20">
        <f>H186</f>
        <v>231725</v>
      </c>
    </row>
    <row r="186" spans="1:8" ht="26.25" customHeight="1">
      <c r="A186" s="26"/>
      <c r="B186" s="26"/>
      <c r="C186" s="26" t="s">
        <v>1240</v>
      </c>
      <c r="D186" s="23" t="s">
        <v>1241</v>
      </c>
      <c r="E186" s="24"/>
      <c r="F186" s="24">
        <v>231725</v>
      </c>
      <c r="G186" s="25"/>
      <c r="H186" s="24">
        <f>E186+F186-G186</f>
        <v>231725</v>
      </c>
    </row>
    <row r="187" spans="1:8" s="16" customFormat="1" ht="12.75">
      <c r="A187" s="12" t="s">
        <v>1242</v>
      </c>
      <c r="B187" s="12"/>
      <c r="C187" s="12"/>
      <c r="D187" s="14" t="s">
        <v>1243</v>
      </c>
      <c r="E187" s="15">
        <f aca="true" t="shared" si="5" ref="E187:H188">E188</f>
        <v>0</v>
      </c>
      <c r="F187" s="15">
        <f t="shared" si="5"/>
        <v>0</v>
      </c>
      <c r="G187" s="15">
        <f t="shared" si="5"/>
        <v>0</v>
      </c>
      <c r="H187" s="15">
        <f t="shared" si="5"/>
        <v>0</v>
      </c>
    </row>
    <row r="188" spans="1:8" s="16" customFormat="1" ht="12.75">
      <c r="A188" s="17"/>
      <c r="B188" s="17" t="s">
        <v>1244</v>
      </c>
      <c r="C188" s="17"/>
      <c r="D188" s="19" t="s">
        <v>1245</v>
      </c>
      <c r="E188" s="20">
        <f t="shared" si="5"/>
        <v>0</v>
      </c>
      <c r="F188" s="20">
        <f t="shared" si="5"/>
        <v>0</v>
      </c>
      <c r="G188" s="20">
        <f t="shared" si="5"/>
        <v>0</v>
      </c>
      <c r="H188" s="20">
        <f t="shared" si="5"/>
        <v>0</v>
      </c>
    </row>
    <row r="189" spans="1:8" ht="25.5">
      <c r="A189" s="26"/>
      <c r="B189" s="26"/>
      <c r="C189" s="26" t="s">
        <v>1246</v>
      </c>
      <c r="D189" s="23" t="s">
        <v>1247</v>
      </c>
      <c r="E189" s="24"/>
      <c r="F189" s="24"/>
      <c r="G189" s="25"/>
      <c r="H189" s="24">
        <f>E189+F189-G189</f>
        <v>0</v>
      </c>
    </row>
    <row r="190" spans="1:8" s="16" customFormat="1" ht="12.75">
      <c r="A190" s="55" t="s">
        <v>1248</v>
      </c>
      <c r="B190" s="12"/>
      <c r="C190" s="12"/>
      <c r="D190" s="14" t="s">
        <v>1249</v>
      </c>
      <c r="E190" s="15">
        <f>E191+E197</f>
        <v>375000</v>
      </c>
      <c r="F190" s="15">
        <f>F191+F197</f>
        <v>0</v>
      </c>
      <c r="G190" s="15">
        <f>G191+G197</f>
        <v>0</v>
      </c>
      <c r="H190" s="15">
        <f>H191+H197</f>
        <v>375000</v>
      </c>
    </row>
    <row r="191" spans="1:8" s="16" customFormat="1" ht="12.75">
      <c r="A191" s="56"/>
      <c r="B191" s="33" t="s">
        <v>1250</v>
      </c>
      <c r="C191" s="33"/>
      <c r="D191" s="34" t="s">
        <v>1251</v>
      </c>
      <c r="E191" s="20">
        <f>E193+E194</f>
        <v>375000</v>
      </c>
      <c r="F191" s="20">
        <f>F193+F194</f>
        <v>0</v>
      </c>
      <c r="G191" s="20">
        <f>G193+G194</f>
        <v>0</v>
      </c>
      <c r="H191" s="20">
        <f>H193+H194</f>
        <v>375000</v>
      </c>
    </row>
    <row r="192" spans="1:8" ht="12.75" hidden="1">
      <c r="A192" s="57"/>
      <c r="B192" s="35"/>
      <c r="C192" s="36"/>
      <c r="D192" s="23"/>
      <c r="E192" s="24"/>
      <c r="F192" s="24"/>
      <c r="G192" s="25"/>
      <c r="H192" s="24"/>
    </row>
    <row r="193" spans="1:8" ht="12.75">
      <c r="A193" s="57"/>
      <c r="B193" s="35"/>
      <c r="C193" s="36" t="s">
        <v>1252</v>
      </c>
      <c r="D193" s="23" t="s">
        <v>1253</v>
      </c>
      <c r="E193" s="24">
        <v>375000</v>
      </c>
      <c r="F193" s="24"/>
      <c r="G193" s="25"/>
      <c r="H193" s="24">
        <f>E193+F193-G193</f>
        <v>375000</v>
      </c>
    </row>
    <row r="194" spans="1:8" ht="12.75">
      <c r="A194" s="57"/>
      <c r="B194" s="36"/>
      <c r="C194" s="36" t="s">
        <v>1254</v>
      </c>
      <c r="D194" s="23" t="s">
        <v>1255</v>
      </c>
      <c r="E194" s="24"/>
      <c r="F194" s="24"/>
      <c r="G194" s="25"/>
      <c r="H194" s="24">
        <f>E194+F194+G194</f>
        <v>0</v>
      </c>
    </row>
    <row r="195" spans="1:8" ht="12.75" hidden="1">
      <c r="A195" s="57"/>
      <c r="B195" s="36"/>
      <c r="C195" s="36"/>
      <c r="D195" s="23"/>
      <c r="E195" s="24"/>
      <c r="F195" s="24"/>
      <c r="G195" s="25"/>
      <c r="H195" s="24"/>
    </row>
    <row r="196" spans="1:8" ht="12.75" hidden="1">
      <c r="A196" s="57"/>
      <c r="B196" s="36"/>
      <c r="C196" s="36"/>
      <c r="D196" s="23"/>
      <c r="E196" s="24"/>
      <c r="F196" s="24"/>
      <c r="G196" s="25"/>
      <c r="H196" s="24"/>
    </row>
    <row r="197" spans="1:8" s="16" customFormat="1" ht="12.75">
      <c r="A197" s="56"/>
      <c r="B197" s="33" t="s">
        <v>1256</v>
      </c>
      <c r="C197" s="33"/>
      <c r="D197" s="19" t="s">
        <v>1257</v>
      </c>
      <c r="E197" s="20">
        <f>E198</f>
        <v>0</v>
      </c>
      <c r="F197" s="20">
        <f>F198</f>
        <v>0</v>
      </c>
      <c r="G197" s="20">
        <f>G198</f>
        <v>0</v>
      </c>
      <c r="H197" s="20">
        <f>H198</f>
        <v>0</v>
      </c>
    </row>
    <row r="198" spans="1:8" ht="25.5">
      <c r="A198" s="52"/>
      <c r="B198" s="36"/>
      <c r="C198" s="36" t="s">
        <v>1258</v>
      </c>
      <c r="D198" s="23" t="s">
        <v>1259</v>
      </c>
      <c r="E198" s="24"/>
      <c r="F198" s="24"/>
      <c r="G198" s="25"/>
      <c r="H198" s="24">
        <f>E198+F198+G198</f>
        <v>0</v>
      </c>
    </row>
    <row r="199" spans="1:8" ht="12.75" hidden="1">
      <c r="A199" s="346" t="s">
        <v>1260</v>
      </c>
      <c r="B199" s="346"/>
      <c r="C199" s="346"/>
      <c r="D199" s="346"/>
      <c r="E199" s="58"/>
      <c r="F199" s="58"/>
      <c r="G199" s="59"/>
      <c r="H199" s="58"/>
    </row>
    <row r="200" ht="12.75" hidden="1">
      <c r="H200" s="31"/>
    </row>
    <row r="201" ht="12.75" hidden="1">
      <c r="H201" s="31"/>
    </row>
    <row r="202" ht="12.75" hidden="1">
      <c r="H202" s="31"/>
    </row>
    <row r="203" spans="1:8" s="16" customFormat="1" ht="12.75">
      <c r="A203" s="60">
        <v>926</v>
      </c>
      <c r="B203" s="60"/>
      <c r="C203" s="60"/>
      <c r="D203" s="60" t="s">
        <v>1261</v>
      </c>
      <c r="E203" s="15">
        <f>E204</f>
        <v>4071018</v>
      </c>
      <c r="F203" s="15">
        <f aca="true" t="shared" si="6" ref="F203:H204">F204</f>
        <v>0</v>
      </c>
      <c r="G203" s="15">
        <f t="shared" si="6"/>
        <v>0</v>
      </c>
      <c r="H203" s="15">
        <f t="shared" si="6"/>
        <v>4071018</v>
      </c>
    </row>
    <row r="204" spans="1:8" s="16" customFormat="1" ht="12.75">
      <c r="A204" s="61"/>
      <c r="B204" s="61">
        <v>92601</v>
      </c>
      <c r="C204" s="61"/>
      <c r="D204" s="62" t="s">
        <v>1262</v>
      </c>
      <c r="E204" s="20">
        <f>E205</f>
        <v>4071018</v>
      </c>
      <c r="F204" s="20">
        <f t="shared" si="6"/>
        <v>0</v>
      </c>
      <c r="G204" s="20">
        <f t="shared" si="6"/>
        <v>0</v>
      </c>
      <c r="H204" s="20">
        <f t="shared" si="6"/>
        <v>4071018</v>
      </c>
    </row>
    <row r="205" spans="1:8" ht="12.75">
      <c r="A205" s="63"/>
      <c r="B205" s="63"/>
      <c r="C205" s="63">
        <v>6298</v>
      </c>
      <c r="D205" s="23" t="s">
        <v>1263</v>
      </c>
      <c r="E205" s="24">
        <v>4071018</v>
      </c>
      <c r="F205" s="24"/>
      <c r="G205" s="25"/>
      <c r="H205" s="24">
        <f>E205+F205-G205</f>
        <v>4071018</v>
      </c>
    </row>
    <row r="206" spans="1:8" s="16" customFormat="1" ht="12.75">
      <c r="A206" s="347" t="s">
        <v>1264</v>
      </c>
      <c r="B206" s="347"/>
      <c r="C206" s="347"/>
      <c r="D206" s="347"/>
      <c r="E206" s="15">
        <f>E7+E23+E35+E46+E55+E68+E107+E118+E139+E147+E179+E187+E190+E27+E60+E43+E175+E203</f>
        <v>41852620</v>
      </c>
      <c r="F206" s="15">
        <f>F7+F23+F35+F46+F55+F68+F107+F118+F139+F147+F179+F187+F190+F27+F60+F43+F175+F203</f>
        <v>1263356</v>
      </c>
      <c r="G206" s="15">
        <f>G7+G23+G35+G46+G55+G68+G107+G118+G139+G147+G179+G187+G190+G27+G60+G43+G175+G203</f>
        <v>121219</v>
      </c>
      <c r="H206" s="15">
        <f>H7+H23+H35+H46+H55+H68+H107+H118+H139+H147+H179+H187+H190+H27+H60+H43+H175+H203</f>
        <v>42994757</v>
      </c>
    </row>
    <row r="208" spans="4:8" ht="12.75">
      <c r="D208" s="16" t="s">
        <v>1265</v>
      </c>
      <c r="E208" s="64">
        <f>E209+E210</f>
        <v>41852620</v>
      </c>
      <c r="F208" s="64">
        <f>F209+F210</f>
        <v>1263356</v>
      </c>
      <c r="G208" s="64">
        <f>G209+G210</f>
        <v>121219</v>
      </c>
      <c r="H208" s="64">
        <f>H209+H210</f>
        <v>42994757</v>
      </c>
    </row>
    <row r="209" spans="4:8" ht="12.75">
      <c r="D209" s="16" t="s">
        <v>1266</v>
      </c>
      <c r="E209" s="64">
        <f>SUM(E25,E37:E39,E42,E45,E50:E52,E67,E70:E71,E73:E84,E86:E97,E99:E101,E103,E105:E106,E109,E113,E115,E117,E121:E128,E131,E135,E137:E138,E146,E149,E151:E152,E155,E157:E158,E160:E164,E166,E168,E170:E174,E177:E178)+E181+E183+E186+E189+E198+E19+E48+E57</f>
        <v>24828514</v>
      </c>
      <c r="F209" s="64">
        <f>SUM(F25,F37:F39,F42,F45,F50:F52,F67,F70:F71,F73:F84,F86:F97,F99:F101,F103,F105:F106,F109,F113,F115,F117,F121:F128,F131,F135,F137:F138,F146,F149,F151:F152,F155,F157:F158,F160:F164,F166,F168,F170:F174,F177:F178)+F181+F183+F186+F189+F198+F19+F48+F57</f>
        <v>671172</v>
      </c>
      <c r="G209" s="64">
        <f>SUM(G25,G37:G39,G42,G45,G50:G52,G67,G70:G71,G73:G84,G86:G97,G99:G101,G103,G105:G106,G109,G113,G115,G117,G121:G128,G131,G135,G137:G138,G146,G149,G151:G152,G155,G157:G158,G160:G164,G166,G168,G170:G174,G177:G178)+G181+G183+G186+G189+G198+G19+G48+G57</f>
        <v>121219</v>
      </c>
      <c r="H209" s="64">
        <f>SUM(H25,H37:H39,H42,H45,H50:H52,H67,H70:H71,H73:H84,H86:H97,H99:H101,H103,H105:H106,H109,H113,H115,H117,H121:H128,H131,H135,H137:H138,H146,H149,H151:H152,H155,H157:H158,H160:H164,H166,H168,H170:H174,H177:H178)+H181+H183+H186+H189+H198+H19+H48+H57</f>
        <v>25378467</v>
      </c>
    </row>
    <row r="210" spans="4:8" ht="12.75">
      <c r="D210" s="16" t="s">
        <v>1267</v>
      </c>
      <c r="E210" s="64">
        <f>SUM(E9:E13,E31:E34,E40:E41,E53:E54,E65,E129,E133,E141:E142,E153,E193:E194,E205)</f>
        <v>17024106</v>
      </c>
      <c r="F210" s="64">
        <f>SUM(F9:F13,F31:F34,F40:F41,F53:F54,F65,F129,F133,F141:F142,F153,F193:F194,F205,F64)</f>
        <v>592184</v>
      </c>
      <c r="G210" s="64">
        <f>SUM(G9:G13,G31:G34,G40:G41,G53:G54,G65,G129,G133,G141:G142,G153,G193:G194,G205)</f>
        <v>0</v>
      </c>
      <c r="H210" s="64">
        <f>SUM(H9:H13,H31:H34,H40:H41,H53:H54,H65,H129,H133,H141:H142,H153,H193:H194,H64,H205)</f>
        <v>17616290</v>
      </c>
    </row>
    <row r="213" spans="5:8" ht="12.75">
      <c r="E213" s="2">
        <f>E206-E208</f>
        <v>0</v>
      </c>
      <c r="F213" s="2">
        <f>F206-F208</f>
        <v>0</v>
      </c>
      <c r="G213" s="2">
        <f>G206-G208</f>
        <v>0</v>
      </c>
      <c r="H213" s="2">
        <f>H206-H208</f>
        <v>0</v>
      </c>
    </row>
    <row r="216" spans="6:7" ht="12.75">
      <c r="F216" s="65" t="s">
        <v>1268</v>
      </c>
      <c r="G216" s="65"/>
    </row>
    <row r="217" spans="6:7" ht="12.75">
      <c r="F217" s="65"/>
      <c r="G217" s="65"/>
    </row>
    <row r="218" spans="6:7" ht="12.75">
      <c r="F218" s="348" t="s">
        <v>1269</v>
      </c>
      <c r="G218" s="348"/>
    </row>
  </sheetData>
  <mergeCells count="11">
    <mergeCell ref="A1:H1"/>
    <mergeCell ref="A4:A5"/>
    <mergeCell ref="B4:B5"/>
    <mergeCell ref="C4:C5"/>
    <mergeCell ref="D4:D5"/>
    <mergeCell ref="E4:E5"/>
    <mergeCell ref="F4:G4"/>
    <mergeCell ref="H4:H5"/>
    <mergeCell ref="A199:D199"/>
    <mergeCell ref="A206:D206"/>
    <mergeCell ref="F218:G218"/>
  </mergeCells>
  <printOptions horizontalCentered="1"/>
  <pageMargins left="0.5513888888888889" right="0.43333333333333335" top="0.9055555555555556" bottom="0.5902777777777778" header="0.31527777777777777" footer="0.3541666666666667"/>
  <pageSetup fitToHeight="49" fitToWidth="1" horizontalDpi="300" verticalDpi="300" orientation="landscape" paperSize="9" r:id="rId3"/>
  <headerFooter alignWithMargins="0">
    <oddHeader>&amp;R&amp;9Załącznik nr &amp;A
do uchwały Rady Gminy Nr  XXIV/212/09
z dnia  12 marca 2009r.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6"/>
  <sheetViews>
    <sheetView zoomScale="75" zoomScaleNormal="75" workbookViewId="0" topLeftCell="A1">
      <pane ySplit="7" topLeftCell="BM523" activePane="bottomLeft" state="frozen"/>
      <selection pane="topLeft" activeCell="E565" sqref="E565"/>
      <selection pane="bottomLeft" activeCell="D94" sqref="D94"/>
    </sheetView>
  </sheetViews>
  <sheetFormatPr defaultColWidth="9.00390625" defaultRowHeight="12.75"/>
  <cols>
    <col min="1" max="1" width="6.625" style="66" customWidth="1"/>
    <col min="2" max="2" width="8.875" style="66" customWidth="1"/>
    <col min="3" max="3" width="8.875" style="67" customWidth="1"/>
    <col min="4" max="4" width="65.375" style="68" customWidth="1"/>
    <col min="5" max="5" width="13.875" style="68" customWidth="1"/>
    <col min="6" max="6" width="13.125" style="68" customWidth="1"/>
    <col min="7" max="7" width="12.875" style="68" customWidth="1"/>
    <col min="8" max="8" width="13.25390625" style="68" customWidth="1"/>
  </cols>
  <sheetData>
    <row r="1" spans="1:8" ht="18">
      <c r="A1" s="338" t="s">
        <v>1270</v>
      </c>
      <c r="B1" s="338"/>
      <c r="C1" s="338"/>
      <c r="D1" s="338"/>
      <c r="E1" s="338"/>
      <c r="F1" s="338"/>
      <c r="G1" s="338"/>
      <c r="H1" s="338"/>
    </row>
    <row r="2" spans="1:6" ht="18">
      <c r="A2" s="70"/>
      <c r="B2" s="70"/>
      <c r="C2" s="71"/>
      <c r="D2" s="70"/>
      <c r="E2" s="70"/>
      <c r="F2" s="70"/>
    </row>
    <row r="3" spans="1:8" ht="12.75">
      <c r="A3" s="72"/>
      <c r="B3" s="72"/>
      <c r="C3" s="73"/>
      <c r="D3" s="72"/>
      <c r="E3" s="72"/>
      <c r="F3" s="72"/>
      <c r="G3" s="74"/>
      <c r="H3" s="75" t="s">
        <v>1271</v>
      </c>
    </row>
    <row r="4" spans="1:8" s="76" customFormat="1" ht="18.75" customHeight="1">
      <c r="A4" s="339" t="s">
        <v>1272</v>
      </c>
      <c r="B4" s="339" t="s">
        <v>1273</v>
      </c>
      <c r="C4" s="340" t="s">
        <v>1274</v>
      </c>
      <c r="D4" s="339" t="s">
        <v>1275</v>
      </c>
      <c r="E4" s="339" t="s">
        <v>1276</v>
      </c>
      <c r="F4" s="339" t="s">
        <v>1277</v>
      </c>
      <c r="G4" s="339"/>
      <c r="H4" s="339" t="s">
        <v>1278</v>
      </c>
    </row>
    <row r="5" spans="1:8" s="76" customFormat="1" ht="20.25" customHeight="1">
      <c r="A5" s="339"/>
      <c r="B5" s="339"/>
      <c r="C5" s="340"/>
      <c r="D5" s="339"/>
      <c r="E5" s="339"/>
      <c r="F5" s="339" t="s">
        <v>1279</v>
      </c>
      <c r="G5" s="339" t="s">
        <v>1280</v>
      </c>
      <c r="H5" s="339"/>
    </row>
    <row r="6" spans="1:8" s="76" customFormat="1" ht="12.75">
      <c r="A6" s="339"/>
      <c r="B6" s="339"/>
      <c r="C6" s="340"/>
      <c r="D6" s="339"/>
      <c r="E6" s="339"/>
      <c r="F6" s="339"/>
      <c r="G6" s="339"/>
      <c r="H6" s="339"/>
    </row>
    <row r="7" spans="1:8" s="76" customFormat="1" ht="9" customHeight="1">
      <c r="A7" s="77">
        <v>1</v>
      </c>
      <c r="B7" s="77">
        <v>2</v>
      </c>
      <c r="C7" s="78">
        <v>3</v>
      </c>
      <c r="D7" s="77">
        <v>4</v>
      </c>
      <c r="E7" s="77">
        <v>5</v>
      </c>
      <c r="F7" s="77">
        <v>6</v>
      </c>
      <c r="G7" s="77">
        <v>7</v>
      </c>
      <c r="H7" s="79">
        <v>8</v>
      </c>
    </row>
    <row r="8" spans="1:8" s="84" customFormat="1" ht="16.5" customHeight="1">
      <c r="A8" s="80" t="s">
        <v>1281</v>
      </c>
      <c r="B8" s="80"/>
      <c r="C8" s="81"/>
      <c r="D8" s="82" t="s">
        <v>1282</v>
      </c>
      <c r="E8" s="83">
        <f>E9+E16+E18</f>
        <v>6014500</v>
      </c>
      <c r="F8" s="83">
        <f>F9+F16+F18</f>
        <v>0</v>
      </c>
      <c r="G8" s="83">
        <f>G9+G16+G18</f>
        <v>0</v>
      </c>
      <c r="H8" s="83">
        <f>H9+H16+H18</f>
        <v>6014500</v>
      </c>
    </row>
    <row r="9" spans="1:8" s="84" customFormat="1" ht="16.5" customHeight="1">
      <c r="A9" s="85"/>
      <c r="B9" s="85" t="s">
        <v>1283</v>
      </c>
      <c r="C9" s="85"/>
      <c r="D9" s="86" t="s">
        <v>1284</v>
      </c>
      <c r="E9" s="87">
        <f>E12+E13+E15+E14</f>
        <v>5950000</v>
      </c>
      <c r="F9" s="87">
        <f>F12+F13+F15+F14</f>
        <v>0</v>
      </c>
      <c r="G9" s="87">
        <f>G12+G13+G15+G14</f>
        <v>0</v>
      </c>
      <c r="H9" s="87">
        <f>H12+H13+H15+H14</f>
        <v>5950000</v>
      </c>
    </row>
    <row r="10" spans="1:8" s="76" customFormat="1" ht="12.75" customHeight="1" hidden="1">
      <c r="A10" s="85"/>
      <c r="B10" s="85"/>
      <c r="C10" s="88"/>
      <c r="D10" s="89"/>
      <c r="E10" s="90"/>
      <c r="F10" s="87"/>
      <c r="G10" s="91"/>
      <c r="H10" s="91"/>
    </row>
    <row r="11" spans="1:8" s="76" customFormat="1" ht="12.75" customHeight="1" hidden="1">
      <c r="A11" s="85"/>
      <c r="B11" s="85"/>
      <c r="C11" s="88"/>
      <c r="D11" s="89"/>
      <c r="E11" s="90"/>
      <c r="F11" s="87"/>
      <c r="G11" s="91"/>
      <c r="H11" s="91"/>
    </row>
    <row r="12" spans="1:8" s="76" customFormat="1" ht="16.5" customHeight="1">
      <c r="A12" s="85"/>
      <c r="B12" s="92"/>
      <c r="C12" s="92">
        <v>6050</v>
      </c>
      <c r="D12" s="93" t="s">
        <v>1285</v>
      </c>
      <c r="E12" s="94">
        <v>50000</v>
      </c>
      <c r="F12" s="87"/>
      <c r="G12" s="95"/>
      <c r="H12" s="95">
        <f>E12+F12-G12</f>
        <v>50000</v>
      </c>
    </row>
    <row r="13" spans="1:8" s="76" customFormat="1" ht="12.75" customHeight="1" hidden="1">
      <c r="A13" s="85"/>
      <c r="B13" s="92"/>
      <c r="C13" s="92"/>
      <c r="D13" s="93"/>
      <c r="E13" s="94"/>
      <c r="F13" s="87"/>
      <c r="G13" s="95"/>
      <c r="H13" s="95"/>
    </row>
    <row r="14" spans="1:8" s="76" customFormat="1" ht="16.5" customHeight="1">
      <c r="A14" s="85"/>
      <c r="B14" s="92"/>
      <c r="C14" s="92">
        <v>6058</v>
      </c>
      <c r="D14" s="93" t="s">
        <v>1286</v>
      </c>
      <c r="E14" s="94">
        <v>4720000</v>
      </c>
      <c r="F14" s="87"/>
      <c r="G14" s="95"/>
      <c r="H14" s="95">
        <f>E14+F14-G14</f>
        <v>4720000</v>
      </c>
    </row>
    <row r="15" spans="1:8" s="76" customFormat="1" ht="16.5" customHeight="1">
      <c r="A15" s="92"/>
      <c r="B15" s="92"/>
      <c r="C15" s="92">
        <v>6059</v>
      </c>
      <c r="D15" s="93" t="s">
        <v>1287</v>
      </c>
      <c r="E15" s="94">
        <v>1180000</v>
      </c>
      <c r="F15" s="87"/>
      <c r="G15" s="95"/>
      <c r="H15" s="95">
        <f>E15+F15-G15</f>
        <v>1180000</v>
      </c>
    </row>
    <row r="16" spans="1:8" s="84" customFormat="1" ht="16.5" customHeight="1">
      <c r="A16" s="85"/>
      <c r="B16" s="85" t="s">
        <v>1288</v>
      </c>
      <c r="C16" s="85"/>
      <c r="D16" s="86" t="s">
        <v>1289</v>
      </c>
      <c r="E16" s="87">
        <f>E17</f>
        <v>23200</v>
      </c>
      <c r="F16" s="87">
        <f>F17</f>
        <v>0</v>
      </c>
      <c r="G16" s="87">
        <f>G17</f>
        <v>0</v>
      </c>
      <c r="H16" s="87">
        <f>H17</f>
        <v>23200</v>
      </c>
    </row>
    <row r="17" spans="1:8" s="76" customFormat="1" ht="22.5" customHeight="1">
      <c r="A17" s="85"/>
      <c r="B17" s="92"/>
      <c r="C17" s="92">
        <v>2850</v>
      </c>
      <c r="D17" s="96" t="s">
        <v>1296</v>
      </c>
      <c r="E17" s="94">
        <v>23200</v>
      </c>
      <c r="F17" s="87"/>
      <c r="G17" s="91"/>
      <c r="H17" s="95">
        <f>E17+F17-G17</f>
        <v>23200</v>
      </c>
    </row>
    <row r="18" spans="1:8" s="84" customFormat="1" ht="16.5" customHeight="1">
      <c r="A18" s="85"/>
      <c r="B18" s="85" t="s">
        <v>1297</v>
      </c>
      <c r="C18" s="85"/>
      <c r="D18" s="86" t="s">
        <v>1298</v>
      </c>
      <c r="E18" s="87">
        <f>SUM(E19:E30)</f>
        <v>41300</v>
      </c>
      <c r="F18" s="87">
        <f>SUM(F19:F30)</f>
        <v>0</v>
      </c>
      <c r="G18" s="87">
        <f>SUM(G19:G30)</f>
        <v>0</v>
      </c>
      <c r="H18" s="87">
        <f>SUM(H19:H30)</f>
        <v>41300</v>
      </c>
    </row>
    <row r="19" spans="1:8" s="76" customFormat="1" ht="29.25" customHeight="1">
      <c r="A19" s="85"/>
      <c r="B19" s="85"/>
      <c r="C19" s="88">
        <v>2710</v>
      </c>
      <c r="D19" s="97" t="s">
        <v>1299</v>
      </c>
      <c r="E19" s="90">
        <v>1500</v>
      </c>
      <c r="F19" s="98"/>
      <c r="G19" s="98"/>
      <c r="H19" s="99">
        <f aca="true" t="shared" si="0" ref="H19:H30">E19+F19-G19</f>
        <v>1500</v>
      </c>
    </row>
    <row r="20" spans="1:8" s="103" customFormat="1" ht="16.5" customHeight="1">
      <c r="A20" s="85"/>
      <c r="B20" s="85"/>
      <c r="C20" s="88">
        <v>3030</v>
      </c>
      <c r="D20" s="97" t="s">
        <v>1300</v>
      </c>
      <c r="E20" s="90">
        <v>4000</v>
      </c>
      <c r="F20" s="100"/>
      <c r="G20" s="101"/>
      <c r="H20" s="102">
        <f t="shared" si="0"/>
        <v>4000</v>
      </c>
    </row>
    <row r="21" spans="1:8" ht="16.5" customHeight="1">
      <c r="A21" s="85"/>
      <c r="B21" s="85"/>
      <c r="C21" s="88">
        <v>4010</v>
      </c>
      <c r="D21" s="97" t="s">
        <v>1301</v>
      </c>
      <c r="E21" s="90">
        <v>0</v>
      </c>
      <c r="F21" s="104"/>
      <c r="G21" s="105"/>
      <c r="H21" s="24">
        <f t="shared" si="0"/>
        <v>0</v>
      </c>
    </row>
    <row r="22" spans="1:8" ht="16.5" customHeight="1">
      <c r="A22" s="85"/>
      <c r="B22" s="85"/>
      <c r="C22" s="88">
        <v>4110</v>
      </c>
      <c r="D22" s="97" t="s">
        <v>1302</v>
      </c>
      <c r="E22" s="90">
        <v>0</v>
      </c>
      <c r="F22" s="104"/>
      <c r="G22" s="105"/>
      <c r="H22" s="24">
        <f t="shared" si="0"/>
        <v>0</v>
      </c>
    </row>
    <row r="23" spans="1:8" ht="16.5" customHeight="1">
      <c r="A23" s="85"/>
      <c r="B23" s="85"/>
      <c r="C23" s="88">
        <v>4120</v>
      </c>
      <c r="D23" s="97" t="s">
        <v>1303</v>
      </c>
      <c r="E23" s="90">
        <v>0</v>
      </c>
      <c r="F23" s="104"/>
      <c r="G23" s="105"/>
      <c r="H23" s="24">
        <f t="shared" si="0"/>
        <v>0</v>
      </c>
    </row>
    <row r="24" spans="1:8" ht="16.5" customHeight="1">
      <c r="A24" s="85"/>
      <c r="B24" s="85"/>
      <c r="C24" s="88">
        <v>4170</v>
      </c>
      <c r="D24" s="97" t="s">
        <v>1304</v>
      </c>
      <c r="E24" s="90">
        <v>2000</v>
      </c>
      <c r="F24" s="106"/>
      <c r="G24" s="24"/>
      <c r="H24" s="24">
        <f t="shared" si="0"/>
        <v>2000</v>
      </c>
    </row>
    <row r="25" spans="1:8" ht="16.5" customHeight="1">
      <c r="A25" s="85"/>
      <c r="B25" s="85"/>
      <c r="C25" s="92">
        <v>4210</v>
      </c>
      <c r="D25" s="93" t="s">
        <v>1305</v>
      </c>
      <c r="E25" s="94">
        <v>11500</v>
      </c>
      <c r="F25" s="106"/>
      <c r="G25" s="24"/>
      <c r="H25" s="24">
        <f t="shared" si="0"/>
        <v>11500</v>
      </c>
    </row>
    <row r="26" spans="1:8" ht="16.5" customHeight="1">
      <c r="A26" s="85"/>
      <c r="B26" s="85"/>
      <c r="C26" s="92">
        <v>4300</v>
      </c>
      <c r="D26" s="93" t="s">
        <v>1306</v>
      </c>
      <c r="E26" s="94">
        <v>22000</v>
      </c>
      <c r="F26" s="106"/>
      <c r="G26" s="24"/>
      <c r="H26" s="24">
        <f t="shared" si="0"/>
        <v>22000</v>
      </c>
    </row>
    <row r="27" spans="1:8" ht="16.5" customHeight="1">
      <c r="A27" s="85"/>
      <c r="B27" s="85"/>
      <c r="C27" s="92">
        <v>4410</v>
      </c>
      <c r="D27" s="93" t="s">
        <v>1307</v>
      </c>
      <c r="E27" s="94">
        <v>300</v>
      </c>
      <c r="F27" s="106"/>
      <c r="G27" s="24"/>
      <c r="H27" s="24">
        <f t="shared" si="0"/>
        <v>300</v>
      </c>
    </row>
    <row r="28" spans="1:8" ht="16.5" customHeight="1">
      <c r="A28" s="85"/>
      <c r="B28" s="92"/>
      <c r="C28" s="92">
        <v>4430</v>
      </c>
      <c r="D28" s="93" t="s">
        <v>1308</v>
      </c>
      <c r="E28" s="94">
        <v>0</v>
      </c>
      <c r="F28" s="106"/>
      <c r="G28" s="24"/>
      <c r="H28" s="24">
        <f t="shared" si="0"/>
        <v>0</v>
      </c>
    </row>
    <row r="29" spans="1:8" ht="16.5" customHeight="1">
      <c r="A29" s="85"/>
      <c r="B29" s="92"/>
      <c r="C29" s="92">
        <v>4740</v>
      </c>
      <c r="D29" s="93" t="s">
        <v>1309</v>
      </c>
      <c r="E29" s="94">
        <v>0</v>
      </c>
      <c r="F29" s="102"/>
      <c r="G29" s="24"/>
      <c r="H29" s="24">
        <f t="shared" si="0"/>
        <v>0</v>
      </c>
    </row>
    <row r="30" spans="1:8" ht="16.5" customHeight="1">
      <c r="A30" s="85"/>
      <c r="B30" s="92"/>
      <c r="C30" s="92">
        <v>4750</v>
      </c>
      <c r="D30" s="93" t="s">
        <v>1310</v>
      </c>
      <c r="E30" s="94">
        <v>0</v>
      </c>
      <c r="F30" s="102"/>
      <c r="G30" s="24"/>
      <c r="H30" s="24">
        <f t="shared" si="0"/>
        <v>0</v>
      </c>
    </row>
    <row r="31" spans="1:8" s="16" customFormat="1" ht="16.5" customHeight="1">
      <c r="A31" s="107" t="s">
        <v>1311</v>
      </c>
      <c r="B31" s="107"/>
      <c r="C31" s="107"/>
      <c r="D31" s="108" t="s">
        <v>1312</v>
      </c>
      <c r="E31" s="109">
        <f>E32</f>
        <v>5900</v>
      </c>
      <c r="F31" s="109">
        <f>F32</f>
        <v>0</v>
      </c>
      <c r="G31" s="109">
        <f>G32</f>
        <v>0</v>
      </c>
      <c r="H31" s="109">
        <f>H32</f>
        <v>5900</v>
      </c>
    </row>
    <row r="32" spans="1:8" s="16" customFormat="1" ht="16.5" customHeight="1">
      <c r="A32" s="110"/>
      <c r="B32" s="110" t="s">
        <v>1313</v>
      </c>
      <c r="C32" s="110"/>
      <c r="D32" s="111" t="s">
        <v>1314</v>
      </c>
      <c r="E32" s="112">
        <f>SUM(E33:E35)</f>
        <v>5900</v>
      </c>
      <c r="F32" s="112">
        <f>SUM(F33:F35)</f>
        <v>0</v>
      </c>
      <c r="G32" s="112">
        <f>SUM(G33:G35)</f>
        <v>0</v>
      </c>
      <c r="H32" s="112">
        <f>SUM(H33:H35)</f>
        <v>5900</v>
      </c>
    </row>
    <row r="33" spans="1:8" ht="16.5" customHeight="1">
      <c r="A33" s="85"/>
      <c r="B33" s="92"/>
      <c r="C33" s="92">
        <v>4210</v>
      </c>
      <c r="D33" s="93" t="s">
        <v>1315</v>
      </c>
      <c r="E33" s="94">
        <v>5000</v>
      </c>
      <c r="F33" s="24"/>
      <c r="G33" s="24"/>
      <c r="H33" s="24">
        <f>E33+F33-G33</f>
        <v>5000</v>
      </c>
    </row>
    <row r="34" spans="1:8" ht="16.5" customHeight="1">
      <c r="A34" s="85"/>
      <c r="B34" s="92"/>
      <c r="C34" s="92">
        <v>4300</v>
      </c>
      <c r="D34" s="93" t="s">
        <v>1316</v>
      </c>
      <c r="E34" s="94">
        <v>300</v>
      </c>
      <c r="F34" s="24"/>
      <c r="G34" s="24"/>
      <c r="H34" s="24">
        <f>E34+F34-G34</f>
        <v>300</v>
      </c>
    </row>
    <row r="35" spans="1:8" ht="16.5" customHeight="1">
      <c r="A35" s="85"/>
      <c r="B35" s="92"/>
      <c r="C35" s="92">
        <v>4500</v>
      </c>
      <c r="D35" s="93" t="s">
        <v>1317</v>
      </c>
      <c r="E35" s="94">
        <v>600</v>
      </c>
      <c r="F35" s="24"/>
      <c r="G35" s="24"/>
      <c r="H35" s="24">
        <f>E35+F35-G35</f>
        <v>600</v>
      </c>
    </row>
    <row r="36" spans="1:8" s="16" customFormat="1" ht="16.5" customHeight="1">
      <c r="A36" s="107" t="s">
        <v>1318</v>
      </c>
      <c r="B36" s="107"/>
      <c r="C36" s="107"/>
      <c r="D36" s="108" t="s">
        <v>1319</v>
      </c>
      <c r="E36" s="109">
        <f>E37</f>
        <v>7995679</v>
      </c>
      <c r="F36" s="109">
        <f>F37</f>
        <v>841098</v>
      </c>
      <c r="G36" s="109">
        <f>G37</f>
        <v>37548</v>
      </c>
      <c r="H36" s="109">
        <f>H37</f>
        <v>8799229</v>
      </c>
    </row>
    <row r="37" spans="1:8" s="16" customFormat="1" ht="16.5" customHeight="1">
      <c r="A37" s="110"/>
      <c r="B37" s="110" t="s">
        <v>1320</v>
      </c>
      <c r="C37" s="110"/>
      <c r="D37" s="111" t="s">
        <v>1321</v>
      </c>
      <c r="E37" s="112">
        <f>SUM(E38:E45)</f>
        <v>7995679</v>
      </c>
      <c r="F37" s="112">
        <f>SUM(F38:F45)</f>
        <v>841098</v>
      </c>
      <c r="G37" s="112">
        <f>SUM(G38:G45)</f>
        <v>37548</v>
      </c>
      <c r="H37" s="112">
        <f>SUM(H38:H45)</f>
        <v>8799229</v>
      </c>
    </row>
    <row r="38" spans="1:8" ht="16.5" customHeight="1">
      <c r="A38" s="85"/>
      <c r="B38" s="92"/>
      <c r="C38" s="92">
        <v>4210</v>
      </c>
      <c r="D38" s="93" t="s">
        <v>1322</v>
      </c>
      <c r="E38" s="94">
        <v>27303</v>
      </c>
      <c r="F38" s="90"/>
      <c r="G38" s="87"/>
      <c r="H38" s="87">
        <f aca="true" t="shared" si="1" ref="H38:H45">E38+F38-G38</f>
        <v>27303</v>
      </c>
    </row>
    <row r="39" spans="1:8" ht="16.5" customHeight="1">
      <c r="A39" s="85"/>
      <c r="B39" s="92"/>
      <c r="C39" s="92">
        <v>4270</v>
      </c>
      <c r="D39" s="93" t="s">
        <v>1323</v>
      </c>
      <c r="E39" s="94">
        <v>459800</v>
      </c>
      <c r="F39" s="90"/>
      <c r="G39" s="24"/>
      <c r="H39" s="24">
        <f t="shared" si="1"/>
        <v>459800</v>
      </c>
    </row>
    <row r="40" spans="1:8" ht="16.5" customHeight="1">
      <c r="A40" s="85"/>
      <c r="B40" s="92"/>
      <c r="C40" s="92">
        <v>4300</v>
      </c>
      <c r="D40" s="93" t="s">
        <v>1324</v>
      </c>
      <c r="E40" s="94">
        <v>189825</v>
      </c>
      <c r="F40" s="90"/>
      <c r="G40" s="24"/>
      <c r="H40" s="24">
        <f t="shared" si="1"/>
        <v>189825</v>
      </c>
    </row>
    <row r="41" spans="1:8" ht="16.5" customHeight="1">
      <c r="A41" s="85"/>
      <c r="B41" s="92"/>
      <c r="C41" s="92">
        <v>4430</v>
      </c>
      <c r="D41" s="93" t="s">
        <v>1325</v>
      </c>
      <c r="E41" s="94">
        <v>5000</v>
      </c>
      <c r="F41" s="90"/>
      <c r="G41" s="24"/>
      <c r="H41" s="24">
        <f t="shared" si="1"/>
        <v>5000</v>
      </c>
    </row>
    <row r="42" spans="1:8" ht="16.5" customHeight="1">
      <c r="A42" s="85"/>
      <c r="B42" s="92"/>
      <c r="C42" s="92">
        <v>6050</v>
      </c>
      <c r="D42" s="93" t="s">
        <v>1326</v>
      </c>
      <c r="E42" s="94">
        <v>7313751</v>
      </c>
      <c r="F42" s="90">
        <v>37548</v>
      </c>
      <c r="G42" s="24">
        <v>37548</v>
      </c>
      <c r="H42" s="24">
        <f t="shared" si="1"/>
        <v>7313751</v>
      </c>
    </row>
    <row r="43" spans="1:8" ht="16.5" customHeight="1">
      <c r="A43" s="85"/>
      <c r="B43" s="92"/>
      <c r="C43" s="92">
        <v>6058</v>
      </c>
      <c r="D43" s="93" t="s">
        <v>1327</v>
      </c>
      <c r="E43" s="90">
        <v>0</v>
      </c>
      <c r="F43" s="90">
        <v>500000</v>
      </c>
      <c r="G43" s="114"/>
      <c r="H43" s="114">
        <f t="shared" si="1"/>
        <v>500000</v>
      </c>
    </row>
    <row r="44" spans="1:8" ht="16.5" customHeight="1">
      <c r="A44" s="85"/>
      <c r="B44" s="92"/>
      <c r="C44" s="92">
        <v>6059</v>
      </c>
      <c r="D44" s="93" t="s">
        <v>1328</v>
      </c>
      <c r="E44" s="90"/>
      <c r="F44" s="90">
        <v>303550</v>
      </c>
      <c r="G44" s="114"/>
      <c r="H44" s="114">
        <f t="shared" si="1"/>
        <v>303550</v>
      </c>
    </row>
    <row r="45" spans="1:8" ht="16.5" customHeight="1">
      <c r="A45" s="85"/>
      <c r="B45" s="92"/>
      <c r="C45" s="92">
        <v>6060</v>
      </c>
      <c r="D45" s="93" t="s">
        <v>1329</v>
      </c>
      <c r="E45" s="90">
        <f>F45+G45</f>
        <v>0</v>
      </c>
      <c r="F45" s="90"/>
      <c r="G45" s="114"/>
      <c r="H45" s="114">
        <f t="shared" si="1"/>
        <v>0</v>
      </c>
    </row>
    <row r="46" spans="1:8" s="16" customFormat="1" ht="16.5" customHeight="1">
      <c r="A46" s="107" t="s">
        <v>1330</v>
      </c>
      <c r="B46" s="107"/>
      <c r="C46" s="107"/>
      <c r="D46" s="108" t="s">
        <v>1331</v>
      </c>
      <c r="E46" s="109">
        <f>E47</f>
        <v>285554</v>
      </c>
      <c r="F46" s="109">
        <f>F47</f>
        <v>0</v>
      </c>
      <c r="G46" s="109">
        <f>G47</f>
        <v>0</v>
      </c>
      <c r="H46" s="109">
        <f>H47</f>
        <v>285554</v>
      </c>
    </row>
    <row r="47" spans="1:8" s="16" customFormat="1" ht="16.5" customHeight="1">
      <c r="A47" s="110"/>
      <c r="B47" s="110" t="s">
        <v>1332</v>
      </c>
      <c r="C47" s="110"/>
      <c r="D47" s="111" t="s">
        <v>1333</v>
      </c>
      <c r="E47" s="112">
        <f>SUM(E48:E59)</f>
        <v>285554</v>
      </c>
      <c r="F47" s="112">
        <f>SUM(F48:F59)</f>
        <v>0</v>
      </c>
      <c r="G47" s="112">
        <f>SUM(G48:G59)</f>
        <v>0</v>
      </c>
      <c r="H47" s="112">
        <f>SUM(H48:H59)</f>
        <v>285554</v>
      </c>
    </row>
    <row r="48" spans="1:8" ht="16.5" customHeight="1">
      <c r="A48" s="85"/>
      <c r="B48" s="92"/>
      <c r="C48" s="92">
        <v>4170</v>
      </c>
      <c r="D48" s="93" t="s">
        <v>1334</v>
      </c>
      <c r="E48" s="94">
        <v>6200</v>
      </c>
      <c r="F48" s="24"/>
      <c r="G48" s="24"/>
      <c r="H48" s="24">
        <f aca="true" t="shared" si="2" ref="H48:H56">E48+F48-G48</f>
        <v>6200</v>
      </c>
    </row>
    <row r="49" spans="1:8" ht="16.5" customHeight="1">
      <c r="A49" s="85"/>
      <c r="B49" s="92"/>
      <c r="C49" s="92">
        <v>4210</v>
      </c>
      <c r="D49" s="93" t="s">
        <v>1335</v>
      </c>
      <c r="E49" s="94">
        <v>81092</v>
      </c>
      <c r="F49" s="24"/>
      <c r="G49" s="24"/>
      <c r="H49" s="24">
        <f t="shared" si="2"/>
        <v>81092</v>
      </c>
    </row>
    <row r="50" spans="1:8" ht="16.5" customHeight="1">
      <c r="A50" s="85"/>
      <c r="B50" s="92"/>
      <c r="C50" s="92">
        <v>4260</v>
      </c>
      <c r="D50" s="93" t="s">
        <v>1336</v>
      </c>
      <c r="E50" s="94">
        <v>6100</v>
      </c>
      <c r="F50" s="24"/>
      <c r="G50" s="24"/>
      <c r="H50" s="24">
        <f t="shared" si="2"/>
        <v>6100</v>
      </c>
    </row>
    <row r="51" spans="1:8" ht="16.5" customHeight="1">
      <c r="A51" s="85"/>
      <c r="B51" s="92"/>
      <c r="C51" s="92">
        <v>4270</v>
      </c>
      <c r="D51" s="93" t="s">
        <v>1337</v>
      </c>
      <c r="E51" s="94">
        <v>19124</v>
      </c>
      <c r="F51" s="24"/>
      <c r="G51" s="24"/>
      <c r="H51" s="24">
        <f t="shared" si="2"/>
        <v>19124</v>
      </c>
    </row>
    <row r="52" spans="1:8" ht="16.5" customHeight="1">
      <c r="A52" s="85"/>
      <c r="B52" s="92"/>
      <c r="C52" s="92">
        <v>4300</v>
      </c>
      <c r="D52" s="93" t="s">
        <v>1338</v>
      </c>
      <c r="E52" s="94">
        <v>27510</v>
      </c>
      <c r="F52" s="24"/>
      <c r="G52" s="24"/>
      <c r="H52" s="24">
        <f t="shared" si="2"/>
        <v>27510</v>
      </c>
    </row>
    <row r="53" spans="1:8" ht="16.5" customHeight="1">
      <c r="A53" s="85"/>
      <c r="B53" s="92"/>
      <c r="C53" s="92">
        <v>4430</v>
      </c>
      <c r="D53" s="93" t="s">
        <v>1339</v>
      </c>
      <c r="E53" s="94">
        <v>10433</v>
      </c>
      <c r="F53" s="24"/>
      <c r="G53" s="24"/>
      <c r="H53" s="24">
        <f t="shared" si="2"/>
        <v>10433</v>
      </c>
    </row>
    <row r="54" spans="1:8" ht="16.5" customHeight="1">
      <c r="A54" s="85"/>
      <c r="B54" s="92"/>
      <c r="C54" s="92">
        <v>4520</v>
      </c>
      <c r="D54" s="93" t="s">
        <v>1340</v>
      </c>
      <c r="E54" s="94">
        <v>2632</v>
      </c>
      <c r="F54" s="24"/>
      <c r="G54" s="24"/>
      <c r="H54" s="24">
        <f t="shared" si="2"/>
        <v>2632</v>
      </c>
    </row>
    <row r="55" spans="1:8" ht="16.5" customHeight="1">
      <c r="A55" s="85"/>
      <c r="B55" s="92"/>
      <c r="C55" s="92">
        <v>4530</v>
      </c>
      <c r="D55" s="93" t="s">
        <v>1341</v>
      </c>
      <c r="E55" s="94">
        <v>74967</v>
      </c>
      <c r="F55" s="24"/>
      <c r="G55" s="24"/>
      <c r="H55" s="24">
        <f t="shared" si="2"/>
        <v>74967</v>
      </c>
    </row>
    <row r="56" spans="1:8" ht="16.5" customHeight="1">
      <c r="A56" s="85"/>
      <c r="B56" s="92"/>
      <c r="C56" s="92">
        <v>4590</v>
      </c>
      <c r="D56" s="93" t="s">
        <v>1342</v>
      </c>
      <c r="E56" s="94">
        <v>2496</v>
      </c>
      <c r="F56" s="24"/>
      <c r="G56" s="24"/>
      <c r="H56" s="24">
        <f t="shared" si="2"/>
        <v>2496</v>
      </c>
    </row>
    <row r="57" spans="1:8" ht="12.75" customHeight="1" hidden="1">
      <c r="A57" s="85"/>
      <c r="B57" s="92"/>
      <c r="C57" s="113"/>
      <c r="D57" s="93"/>
      <c r="E57" s="94"/>
      <c r="F57" s="24"/>
      <c r="G57" s="24"/>
      <c r="H57" s="24"/>
    </row>
    <row r="58" spans="1:8" ht="16.5" customHeight="1">
      <c r="A58" s="85"/>
      <c r="B58" s="92"/>
      <c r="C58" s="92">
        <v>6050</v>
      </c>
      <c r="D58" s="93" t="s">
        <v>1343</v>
      </c>
      <c r="E58" s="94">
        <v>50000</v>
      </c>
      <c r="F58" s="24"/>
      <c r="G58" s="24"/>
      <c r="H58" s="24">
        <f>E58+F58-G58</f>
        <v>50000</v>
      </c>
    </row>
    <row r="59" spans="1:8" ht="16.5" customHeight="1">
      <c r="A59" s="85"/>
      <c r="B59" s="92"/>
      <c r="C59" s="92">
        <v>6060</v>
      </c>
      <c r="D59" s="93" t="s">
        <v>1344</v>
      </c>
      <c r="E59" s="94">
        <v>5000</v>
      </c>
      <c r="F59" s="24"/>
      <c r="G59" s="24"/>
      <c r="H59" s="24">
        <f>E59+F59-G59</f>
        <v>5000</v>
      </c>
    </row>
    <row r="60" spans="1:8" s="16" customFormat="1" ht="16.5" customHeight="1">
      <c r="A60" s="107" t="s">
        <v>1345</v>
      </c>
      <c r="B60" s="107"/>
      <c r="C60" s="107"/>
      <c r="D60" s="14" t="s">
        <v>0</v>
      </c>
      <c r="E60" s="109">
        <f>E61</f>
        <v>0</v>
      </c>
      <c r="F60" s="109">
        <f>F61</f>
        <v>0</v>
      </c>
      <c r="G60" s="109">
        <f>G61</f>
        <v>0</v>
      </c>
      <c r="H60" s="109">
        <f>H61</f>
        <v>0</v>
      </c>
    </row>
    <row r="61" spans="1:8" s="16" customFormat="1" ht="16.5" customHeight="1">
      <c r="A61" s="110"/>
      <c r="B61" s="17" t="s">
        <v>1</v>
      </c>
      <c r="C61" s="17"/>
      <c r="D61" s="19" t="s">
        <v>2</v>
      </c>
      <c r="E61" s="20">
        <f>E62+E64</f>
        <v>0</v>
      </c>
      <c r="F61" s="20">
        <f>F62+F64</f>
        <v>0</v>
      </c>
      <c r="G61" s="20">
        <f>G62+G64</f>
        <v>0</v>
      </c>
      <c r="H61" s="20">
        <f>H62+H64</f>
        <v>0</v>
      </c>
    </row>
    <row r="62" spans="1:8" ht="16.5" customHeight="1">
      <c r="A62" s="85"/>
      <c r="B62" s="21"/>
      <c r="C62" s="92" t="s">
        <v>3</v>
      </c>
      <c r="D62" s="93" t="s">
        <v>4</v>
      </c>
      <c r="E62" s="24">
        <f>F62+G62</f>
        <v>0</v>
      </c>
      <c r="F62" s="24"/>
      <c r="G62" s="24"/>
      <c r="H62" s="24">
        <f>E62+F62-G62</f>
        <v>0</v>
      </c>
    </row>
    <row r="63" spans="1:8" ht="12.75" customHeight="1" hidden="1">
      <c r="A63" s="85"/>
      <c r="B63" s="92"/>
      <c r="C63" s="92"/>
      <c r="D63" s="93"/>
      <c r="E63" s="94"/>
      <c r="F63" s="24"/>
      <c r="G63" s="24"/>
      <c r="H63" s="24"/>
    </row>
    <row r="64" spans="1:8" ht="16.5" customHeight="1">
      <c r="A64" s="85"/>
      <c r="B64" s="92"/>
      <c r="C64" s="92">
        <v>4300</v>
      </c>
      <c r="D64" s="93" t="s">
        <v>5</v>
      </c>
      <c r="E64" s="94">
        <f>F64+G64</f>
        <v>0</v>
      </c>
      <c r="F64" s="24"/>
      <c r="G64" s="24"/>
      <c r="H64" s="24">
        <f>E64+F64-G64</f>
        <v>0</v>
      </c>
    </row>
    <row r="65" spans="1:8" s="16" customFormat="1" ht="16.5" customHeight="1">
      <c r="A65" s="107" t="s">
        <v>6</v>
      </c>
      <c r="B65" s="107"/>
      <c r="C65" s="107"/>
      <c r="D65" s="108" t="s">
        <v>7</v>
      </c>
      <c r="E65" s="109">
        <f>E66+E73+E79+E110</f>
        <v>4011235</v>
      </c>
      <c r="F65" s="109">
        <f>F66+F73+F79+F110</f>
        <v>35112</v>
      </c>
      <c r="G65" s="109">
        <f>G66+G73+G79+G110</f>
        <v>32480</v>
      </c>
      <c r="H65" s="109">
        <f>H66+H73+H79+H110</f>
        <v>4013867</v>
      </c>
    </row>
    <row r="66" spans="1:8" s="16" customFormat="1" ht="16.5" customHeight="1">
      <c r="A66" s="110"/>
      <c r="B66" s="110" t="s">
        <v>8</v>
      </c>
      <c r="C66" s="110"/>
      <c r="D66" s="111" t="s">
        <v>9</v>
      </c>
      <c r="E66" s="112">
        <f>E67+E69+E70+E68</f>
        <v>89644</v>
      </c>
      <c r="F66" s="112">
        <f>F67+F69+F70+F68+F71</f>
        <v>6356</v>
      </c>
      <c r="G66" s="112">
        <f>G67+G69+G70+G68</f>
        <v>6000</v>
      </c>
      <c r="H66" s="112">
        <f>H67+H69+H70+H68+H71</f>
        <v>90000</v>
      </c>
    </row>
    <row r="67" spans="1:8" ht="16.5" customHeight="1">
      <c r="A67" s="85"/>
      <c r="B67" s="92"/>
      <c r="C67" s="92">
        <v>4010</v>
      </c>
      <c r="D67" s="93" t="s">
        <v>10</v>
      </c>
      <c r="E67" s="94">
        <v>69822</v>
      </c>
      <c r="F67" s="90"/>
      <c r="G67" s="24">
        <v>4801</v>
      </c>
      <c r="H67" s="24">
        <f aca="true" t="shared" si="3" ref="H67:H72">E67+F67-G67</f>
        <v>65021</v>
      </c>
    </row>
    <row r="68" spans="1:8" ht="16.5" customHeight="1">
      <c r="A68" s="85"/>
      <c r="B68" s="92"/>
      <c r="C68" s="92">
        <v>4040</v>
      </c>
      <c r="D68" s="93" t="s">
        <v>11</v>
      </c>
      <c r="E68" s="94">
        <v>6438</v>
      </c>
      <c r="F68" s="90">
        <v>356</v>
      </c>
      <c r="G68" s="24">
        <v>356</v>
      </c>
      <c r="H68" s="24">
        <f t="shared" si="3"/>
        <v>6438</v>
      </c>
    </row>
    <row r="69" spans="1:8" ht="16.5" customHeight="1">
      <c r="A69" s="85"/>
      <c r="B69" s="92"/>
      <c r="C69" s="92">
        <v>4110</v>
      </c>
      <c r="D69" s="93" t="s">
        <v>12</v>
      </c>
      <c r="E69" s="94">
        <v>11515</v>
      </c>
      <c r="F69" s="90"/>
      <c r="G69" s="24">
        <v>725</v>
      </c>
      <c r="H69" s="24">
        <f t="shared" si="3"/>
        <v>10790</v>
      </c>
    </row>
    <row r="70" spans="1:8" ht="16.5" customHeight="1">
      <c r="A70" s="85"/>
      <c r="B70" s="92"/>
      <c r="C70" s="92">
        <v>4120</v>
      </c>
      <c r="D70" s="93" t="s">
        <v>13</v>
      </c>
      <c r="E70" s="94">
        <v>1869</v>
      </c>
      <c r="F70" s="90"/>
      <c r="G70" s="24">
        <v>118</v>
      </c>
      <c r="H70" s="24">
        <f t="shared" si="3"/>
        <v>1751</v>
      </c>
    </row>
    <row r="71" spans="1:8" ht="12.75" customHeight="1">
      <c r="A71" s="85"/>
      <c r="B71" s="92"/>
      <c r="C71" s="92" t="s">
        <v>1294</v>
      </c>
      <c r="D71" s="93" t="s">
        <v>1305</v>
      </c>
      <c r="E71" s="94"/>
      <c r="F71" s="114">
        <v>6000</v>
      </c>
      <c r="G71" s="24"/>
      <c r="H71" s="24">
        <f t="shared" si="3"/>
        <v>6000</v>
      </c>
    </row>
    <row r="72" spans="1:8" ht="16.5" customHeight="1">
      <c r="A72" s="85"/>
      <c r="B72" s="92"/>
      <c r="C72" s="92">
        <v>4750</v>
      </c>
      <c r="D72" s="93" t="s">
        <v>14</v>
      </c>
      <c r="E72" s="94">
        <f>F72+G72</f>
        <v>0</v>
      </c>
      <c r="F72" s="24"/>
      <c r="G72" s="24"/>
      <c r="H72" s="24">
        <f t="shared" si="3"/>
        <v>0</v>
      </c>
    </row>
    <row r="73" spans="1:8" s="16" customFormat="1" ht="16.5" customHeight="1">
      <c r="A73" s="110"/>
      <c r="B73" s="110" t="s">
        <v>15</v>
      </c>
      <c r="C73" s="110"/>
      <c r="D73" s="111" t="s">
        <v>16</v>
      </c>
      <c r="E73" s="112">
        <f>E74+E75+E76+E77+E78</f>
        <v>91354</v>
      </c>
      <c r="F73" s="112">
        <f>F74+F75+F76+F77+F78</f>
        <v>0</v>
      </c>
      <c r="G73" s="112">
        <f>G74+G75+G76+G77+G78</f>
        <v>0</v>
      </c>
      <c r="H73" s="112">
        <f>H74+H75+H76+H77+H78</f>
        <v>91354</v>
      </c>
    </row>
    <row r="74" spans="1:8" ht="16.5" customHeight="1">
      <c r="A74" s="85"/>
      <c r="B74" s="92"/>
      <c r="C74" s="92">
        <v>3030</v>
      </c>
      <c r="D74" s="93" t="s">
        <v>17</v>
      </c>
      <c r="E74" s="94">
        <v>66150</v>
      </c>
      <c r="F74" s="24"/>
      <c r="G74" s="24"/>
      <c r="H74" s="24">
        <f>E74+F74-G74</f>
        <v>66150</v>
      </c>
    </row>
    <row r="75" spans="1:8" ht="16.5" customHeight="1">
      <c r="A75" s="85"/>
      <c r="B75" s="92"/>
      <c r="C75" s="92">
        <v>4210</v>
      </c>
      <c r="D75" s="93" t="s">
        <v>18</v>
      </c>
      <c r="E75" s="94">
        <v>6411</v>
      </c>
      <c r="F75" s="24"/>
      <c r="G75" s="24"/>
      <c r="H75" s="24">
        <f>E75+F75-G75</f>
        <v>6411</v>
      </c>
    </row>
    <row r="76" spans="1:8" ht="16.5" customHeight="1">
      <c r="A76" s="85"/>
      <c r="B76" s="92"/>
      <c r="C76" s="92">
        <v>4300</v>
      </c>
      <c r="D76" s="93" t="s">
        <v>19</v>
      </c>
      <c r="E76" s="94">
        <v>17683</v>
      </c>
      <c r="F76" s="24"/>
      <c r="G76" s="24"/>
      <c r="H76" s="24">
        <f>E76+F76-G76</f>
        <v>17683</v>
      </c>
    </row>
    <row r="77" spans="1:8" ht="16.5" customHeight="1">
      <c r="A77" s="85"/>
      <c r="B77" s="92"/>
      <c r="C77" s="92">
        <v>4410</v>
      </c>
      <c r="D77" s="93" t="s">
        <v>20</v>
      </c>
      <c r="E77" s="94">
        <v>1110</v>
      </c>
      <c r="F77" s="24"/>
      <c r="G77" s="24"/>
      <c r="H77" s="24">
        <f>E77+F77-G77</f>
        <v>1110</v>
      </c>
    </row>
    <row r="78" spans="1:8" ht="16.5" customHeight="1">
      <c r="A78" s="85"/>
      <c r="B78" s="92"/>
      <c r="C78" s="92">
        <v>4610</v>
      </c>
      <c r="D78" s="93" t="s">
        <v>21</v>
      </c>
      <c r="E78" s="94">
        <f>F78+G78</f>
        <v>0</v>
      </c>
      <c r="F78" s="24"/>
      <c r="G78" s="24"/>
      <c r="H78" s="24">
        <f>E78+F78-G78</f>
        <v>0</v>
      </c>
    </row>
    <row r="79" spans="1:8" s="16" customFormat="1" ht="16.5" customHeight="1">
      <c r="A79" s="115"/>
      <c r="B79" s="115">
        <v>75023</v>
      </c>
      <c r="C79" s="110"/>
      <c r="D79" s="111" t="s">
        <v>22</v>
      </c>
      <c r="E79" s="112">
        <f>SUM(E80:E108)</f>
        <v>3538728</v>
      </c>
      <c r="F79" s="112">
        <f>SUM(F80:F108)</f>
        <v>2276</v>
      </c>
      <c r="G79" s="112">
        <f>SUM(G80:G108)</f>
        <v>26480</v>
      </c>
      <c r="H79" s="112">
        <f>SUM(H80:H108)</f>
        <v>3514524</v>
      </c>
    </row>
    <row r="80" spans="1:8" ht="16.5" customHeight="1">
      <c r="A80" s="116"/>
      <c r="B80" s="117"/>
      <c r="C80" s="92">
        <v>3030</v>
      </c>
      <c r="D80" s="93" t="s">
        <v>23</v>
      </c>
      <c r="E80" s="94">
        <v>26480</v>
      </c>
      <c r="F80" s="24"/>
      <c r="G80" s="24">
        <v>26480</v>
      </c>
      <c r="H80" s="24">
        <f aca="true" t="shared" si="4" ref="H80:H99">E80+F80-G80</f>
        <v>0</v>
      </c>
    </row>
    <row r="81" spans="1:8" ht="16.5" customHeight="1">
      <c r="A81" s="117"/>
      <c r="B81" s="117"/>
      <c r="C81" s="92">
        <v>4010</v>
      </c>
      <c r="D81" s="93" t="s">
        <v>24</v>
      </c>
      <c r="E81" s="94">
        <v>1298562</v>
      </c>
      <c r="F81" s="24"/>
      <c r="G81" s="24"/>
      <c r="H81" s="24">
        <f t="shared" si="4"/>
        <v>1298562</v>
      </c>
    </row>
    <row r="82" spans="1:8" ht="16.5" customHeight="1">
      <c r="A82" s="117"/>
      <c r="B82" s="117"/>
      <c r="C82" s="92">
        <v>4040</v>
      </c>
      <c r="D82" s="93" t="s">
        <v>25</v>
      </c>
      <c r="E82" s="94">
        <v>81782</v>
      </c>
      <c r="F82" s="24"/>
      <c r="G82" s="24"/>
      <c r="H82" s="24">
        <f t="shared" si="4"/>
        <v>81782</v>
      </c>
    </row>
    <row r="83" spans="1:8" ht="16.5" customHeight="1">
      <c r="A83" s="117"/>
      <c r="B83" s="117"/>
      <c r="C83" s="92">
        <v>4110</v>
      </c>
      <c r="D83" s="93" t="s">
        <v>26</v>
      </c>
      <c r="E83" s="94">
        <v>208432</v>
      </c>
      <c r="F83" s="24"/>
      <c r="G83" s="24"/>
      <c r="H83" s="24">
        <f t="shared" si="4"/>
        <v>208432</v>
      </c>
    </row>
    <row r="84" spans="1:8" ht="16.5" customHeight="1">
      <c r="A84" s="117"/>
      <c r="B84" s="117"/>
      <c r="C84" s="92">
        <v>4120</v>
      </c>
      <c r="D84" s="93" t="s">
        <v>27</v>
      </c>
      <c r="E84" s="94">
        <v>33819</v>
      </c>
      <c r="F84" s="24"/>
      <c r="G84" s="24"/>
      <c r="H84" s="24">
        <f t="shared" si="4"/>
        <v>33819</v>
      </c>
    </row>
    <row r="85" spans="1:8" ht="16.5" customHeight="1">
      <c r="A85" s="117"/>
      <c r="B85" s="117"/>
      <c r="C85" s="92">
        <v>4140</v>
      </c>
      <c r="D85" s="93" t="s">
        <v>28</v>
      </c>
      <c r="E85" s="94">
        <v>7725</v>
      </c>
      <c r="F85" s="24"/>
      <c r="G85" s="24"/>
      <c r="H85" s="24">
        <f t="shared" si="4"/>
        <v>7725</v>
      </c>
    </row>
    <row r="86" spans="1:8" ht="16.5" customHeight="1">
      <c r="A86" s="117"/>
      <c r="B86" s="117"/>
      <c r="C86" s="92">
        <v>4170</v>
      </c>
      <c r="D86" s="93" t="s">
        <v>29</v>
      </c>
      <c r="E86" s="94">
        <v>76720</v>
      </c>
      <c r="F86" s="24"/>
      <c r="G86" s="24"/>
      <c r="H86" s="24">
        <f t="shared" si="4"/>
        <v>76720</v>
      </c>
    </row>
    <row r="87" spans="1:8" ht="16.5" customHeight="1">
      <c r="A87" s="117"/>
      <c r="B87" s="117"/>
      <c r="C87" s="92">
        <v>4210</v>
      </c>
      <c r="D87" s="93" t="s">
        <v>30</v>
      </c>
      <c r="E87" s="94">
        <v>112697</v>
      </c>
      <c r="F87" s="24"/>
      <c r="G87" s="24"/>
      <c r="H87" s="24">
        <f t="shared" si="4"/>
        <v>112697</v>
      </c>
    </row>
    <row r="88" spans="1:8" ht="16.5" customHeight="1">
      <c r="A88" s="117"/>
      <c r="B88" s="117"/>
      <c r="C88" s="92">
        <v>4260</v>
      </c>
      <c r="D88" s="93" t="s">
        <v>31</v>
      </c>
      <c r="E88" s="94">
        <v>22781</v>
      </c>
      <c r="F88" s="24"/>
      <c r="G88" s="24"/>
      <c r="H88" s="24">
        <f t="shared" si="4"/>
        <v>22781</v>
      </c>
    </row>
    <row r="89" spans="1:8" ht="16.5" customHeight="1">
      <c r="A89" s="117"/>
      <c r="B89" s="117"/>
      <c r="C89" s="92">
        <v>4270</v>
      </c>
      <c r="D89" s="93" t="s">
        <v>32</v>
      </c>
      <c r="E89" s="94">
        <v>24667</v>
      </c>
      <c r="F89" s="24"/>
      <c r="G89" s="24"/>
      <c r="H89" s="24">
        <f t="shared" si="4"/>
        <v>24667</v>
      </c>
    </row>
    <row r="90" spans="1:8" ht="16.5" customHeight="1">
      <c r="A90" s="117"/>
      <c r="B90" s="117"/>
      <c r="C90" s="92">
        <v>4280</v>
      </c>
      <c r="D90" s="93" t="s">
        <v>33</v>
      </c>
      <c r="E90" s="94">
        <v>2060</v>
      </c>
      <c r="F90" s="24"/>
      <c r="G90" s="24"/>
      <c r="H90" s="24">
        <f t="shared" si="4"/>
        <v>2060</v>
      </c>
    </row>
    <row r="91" spans="1:8" ht="16.5" customHeight="1">
      <c r="A91" s="117"/>
      <c r="B91" s="117"/>
      <c r="C91" s="92">
        <v>4300</v>
      </c>
      <c r="D91" s="93" t="s">
        <v>34</v>
      </c>
      <c r="E91" s="94">
        <v>128091</v>
      </c>
      <c r="F91" s="24"/>
      <c r="G91" s="24"/>
      <c r="H91" s="24">
        <f t="shared" si="4"/>
        <v>128091</v>
      </c>
    </row>
    <row r="92" spans="1:8" ht="16.5" customHeight="1">
      <c r="A92" s="117"/>
      <c r="B92" s="117"/>
      <c r="C92" s="92">
        <v>4350</v>
      </c>
      <c r="D92" s="93" t="s">
        <v>35</v>
      </c>
      <c r="E92" s="94">
        <v>11000</v>
      </c>
      <c r="F92" s="24"/>
      <c r="G92" s="24"/>
      <c r="H92" s="24">
        <f t="shared" si="4"/>
        <v>11000</v>
      </c>
    </row>
    <row r="93" spans="1:8" ht="16.5" customHeight="1">
      <c r="A93" s="117"/>
      <c r="B93" s="117"/>
      <c r="C93" s="92">
        <v>4360</v>
      </c>
      <c r="D93" s="93" t="s">
        <v>36</v>
      </c>
      <c r="E93" s="94">
        <v>4120</v>
      </c>
      <c r="F93" s="24"/>
      <c r="G93" s="24"/>
      <c r="H93" s="24">
        <f t="shared" si="4"/>
        <v>4120</v>
      </c>
    </row>
    <row r="94" spans="1:8" ht="16.5" customHeight="1">
      <c r="A94" s="117"/>
      <c r="B94" s="117"/>
      <c r="C94" s="92">
        <v>4370</v>
      </c>
      <c r="D94" s="93" t="s">
        <v>37</v>
      </c>
      <c r="E94" s="94">
        <v>22660</v>
      </c>
      <c r="F94" s="24"/>
      <c r="G94" s="24"/>
      <c r="H94" s="24">
        <f t="shared" si="4"/>
        <v>22660</v>
      </c>
    </row>
    <row r="95" spans="1:8" ht="16.5" customHeight="1">
      <c r="A95" s="117"/>
      <c r="B95" s="117"/>
      <c r="C95" s="92">
        <v>4380</v>
      </c>
      <c r="D95" s="93" t="s">
        <v>38</v>
      </c>
      <c r="E95" s="94">
        <v>515</v>
      </c>
      <c r="F95" s="24"/>
      <c r="G95" s="24"/>
      <c r="H95" s="24">
        <f t="shared" si="4"/>
        <v>515</v>
      </c>
    </row>
    <row r="96" spans="1:8" ht="16.5" customHeight="1">
      <c r="A96" s="117"/>
      <c r="B96" s="117"/>
      <c r="C96" s="92">
        <v>4410</v>
      </c>
      <c r="D96" s="93" t="s">
        <v>39</v>
      </c>
      <c r="E96" s="94">
        <v>43981</v>
      </c>
      <c r="F96" s="24"/>
      <c r="G96" s="24"/>
      <c r="H96" s="24">
        <f t="shared" si="4"/>
        <v>43981</v>
      </c>
    </row>
    <row r="97" spans="1:8" ht="16.5" customHeight="1">
      <c r="A97" s="117"/>
      <c r="B97" s="117"/>
      <c r="C97" s="92">
        <v>4420</v>
      </c>
      <c r="D97" s="93" t="s">
        <v>40</v>
      </c>
      <c r="E97" s="94">
        <v>2060</v>
      </c>
      <c r="F97" s="24"/>
      <c r="G97" s="24"/>
      <c r="H97" s="24">
        <f t="shared" si="4"/>
        <v>2060</v>
      </c>
    </row>
    <row r="98" spans="1:8" ht="16.5" customHeight="1">
      <c r="A98" s="117"/>
      <c r="B98" s="117"/>
      <c r="C98" s="92">
        <v>4430</v>
      </c>
      <c r="D98" s="93" t="s">
        <v>41</v>
      </c>
      <c r="E98" s="94">
        <v>7107</v>
      </c>
      <c r="F98" s="24"/>
      <c r="G98" s="24"/>
      <c r="H98" s="24">
        <f t="shared" si="4"/>
        <v>7107</v>
      </c>
    </row>
    <row r="99" spans="1:8" ht="16.5" customHeight="1">
      <c r="A99" s="117"/>
      <c r="B99" s="117"/>
      <c r="C99" s="92">
        <v>4440</v>
      </c>
      <c r="D99" s="93" t="s">
        <v>42</v>
      </c>
      <c r="E99" s="94">
        <v>46244</v>
      </c>
      <c r="F99" s="24"/>
      <c r="G99" s="24"/>
      <c r="H99" s="24">
        <f t="shared" si="4"/>
        <v>46244</v>
      </c>
    </row>
    <row r="100" spans="1:8" ht="12.75" customHeight="1" hidden="1">
      <c r="A100" s="117"/>
      <c r="B100" s="117"/>
      <c r="C100" s="92"/>
      <c r="D100" s="93"/>
      <c r="E100" s="94"/>
      <c r="F100" s="24"/>
      <c r="G100" s="24"/>
      <c r="H100" s="24"/>
    </row>
    <row r="101" spans="1:8" ht="16.5" customHeight="1">
      <c r="A101" s="117"/>
      <c r="B101" s="117"/>
      <c r="C101" s="92">
        <v>4610</v>
      </c>
      <c r="D101" s="93" t="s">
        <v>43</v>
      </c>
      <c r="E101" s="94">
        <v>515</v>
      </c>
      <c r="F101" s="24"/>
      <c r="G101" s="24"/>
      <c r="H101" s="24">
        <f aca="true" t="shared" si="5" ref="H101:H108">E101+F101-G101</f>
        <v>515</v>
      </c>
    </row>
    <row r="102" spans="1:8" ht="16.5" customHeight="1">
      <c r="A102" s="117"/>
      <c r="B102" s="117"/>
      <c r="C102" s="92">
        <v>4700</v>
      </c>
      <c r="D102" s="93" t="s">
        <v>44</v>
      </c>
      <c r="E102" s="94">
        <v>6180</v>
      </c>
      <c r="F102" s="24"/>
      <c r="G102" s="24"/>
      <c r="H102" s="24">
        <f t="shared" si="5"/>
        <v>6180</v>
      </c>
    </row>
    <row r="103" spans="1:8" ht="20.25" customHeight="1">
      <c r="A103" s="117"/>
      <c r="B103" s="117"/>
      <c r="C103" s="92">
        <v>4740</v>
      </c>
      <c r="D103" s="93" t="s">
        <v>219</v>
      </c>
      <c r="E103" s="94">
        <v>5150</v>
      </c>
      <c r="F103" s="24"/>
      <c r="G103" s="24"/>
      <c r="H103" s="24">
        <f t="shared" si="5"/>
        <v>5150</v>
      </c>
    </row>
    <row r="104" spans="1:8" ht="16.5" customHeight="1">
      <c r="A104" s="117"/>
      <c r="B104" s="117"/>
      <c r="C104" s="92">
        <v>4750</v>
      </c>
      <c r="D104" s="93" t="s">
        <v>45</v>
      </c>
      <c r="E104" s="94">
        <v>10197</v>
      </c>
      <c r="F104" s="24"/>
      <c r="G104" s="24"/>
      <c r="H104" s="24">
        <f t="shared" si="5"/>
        <v>10197</v>
      </c>
    </row>
    <row r="105" spans="1:8" ht="16.5" customHeight="1">
      <c r="A105" s="117"/>
      <c r="B105" s="117"/>
      <c r="C105" s="92">
        <v>6050</v>
      </c>
      <c r="D105" s="93" t="s">
        <v>46</v>
      </c>
      <c r="E105" s="94">
        <v>694440</v>
      </c>
      <c r="F105" s="24">
        <v>2276</v>
      </c>
      <c r="G105" s="24"/>
      <c r="H105" s="24">
        <f t="shared" si="5"/>
        <v>696716</v>
      </c>
    </row>
    <row r="106" spans="1:8" ht="16.5" customHeight="1">
      <c r="A106" s="117"/>
      <c r="B106" s="117"/>
      <c r="C106" s="92">
        <v>6058</v>
      </c>
      <c r="D106" s="93" t="s">
        <v>47</v>
      </c>
      <c r="E106" s="94">
        <v>403120</v>
      </c>
      <c r="F106" s="24"/>
      <c r="G106" s="24"/>
      <c r="H106" s="24">
        <f t="shared" si="5"/>
        <v>403120</v>
      </c>
    </row>
    <row r="107" spans="1:8" ht="16.5" customHeight="1">
      <c r="A107" s="117"/>
      <c r="B107" s="117"/>
      <c r="C107" s="92">
        <v>6059</v>
      </c>
      <c r="D107" s="93" t="s">
        <v>48</v>
      </c>
      <c r="E107" s="94">
        <v>252623</v>
      </c>
      <c r="F107" s="24"/>
      <c r="G107" s="24"/>
      <c r="H107" s="24">
        <f t="shared" si="5"/>
        <v>252623</v>
      </c>
    </row>
    <row r="108" spans="1:8" ht="16.5" customHeight="1">
      <c r="A108" s="117"/>
      <c r="B108" s="117"/>
      <c r="C108" s="92">
        <v>6060</v>
      </c>
      <c r="D108" s="93" t="s">
        <v>49</v>
      </c>
      <c r="E108" s="94">
        <v>5000</v>
      </c>
      <c r="F108" s="24"/>
      <c r="G108" s="24"/>
      <c r="H108" s="24">
        <f t="shared" si="5"/>
        <v>5000</v>
      </c>
    </row>
    <row r="109" spans="1:8" ht="12.75" customHeight="1" hidden="1">
      <c r="A109" s="117"/>
      <c r="B109" s="117"/>
      <c r="C109" s="92"/>
      <c r="D109" s="93"/>
      <c r="E109" s="94"/>
      <c r="F109" s="24"/>
      <c r="G109" s="24"/>
      <c r="H109" s="24"/>
    </row>
    <row r="110" spans="1:8" s="16" customFormat="1" ht="16.5" customHeight="1">
      <c r="A110" s="115"/>
      <c r="B110" s="115">
        <v>75095</v>
      </c>
      <c r="C110" s="110"/>
      <c r="D110" s="111" t="s">
        <v>50</v>
      </c>
      <c r="E110" s="112">
        <f>SUM(E111:E116)</f>
        <v>291509</v>
      </c>
      <c r="F110" s="112">
        <f>SUM(F111:F116)</f>
        <v>26480</v>
      </c>
      <c r="G110" s="112">
        <f>SUM(G112:G116)</f>
        <v>0</v>
      </c>
      <c r="H110" s="112">
        <f>SUM(H111:H116)</f>
        <v>317989</v>
      </c>
    </row>
    <row r="111" spans="1:8" s="16" customFormat="1" ht="16.5" customHeight="1">
      <c r="A111" s="115"/>
      <c r="B111" s="115"/>
      <c r="C111" s="110" t="s">
        <v>1295</v>
      </c>
      <c r="D111" s="93" t="s">
        <v>1300</v>
      </c>
      <c r="E111" s="90"/>
      <c r="F111" s="90">
        <v>26480</v>
      </c>
      <c r="G111" s="90"/>
      <c r="H111" s="90">
        <f aca="true" t="shared" si="6" ref="H111:H116">E111+F111-G111</f>
        <v>26480</v>
      </c>
    </row>
    <row r="112" spans="1:8" ht="16.5" customHeight="1">
      <c r="A112" s="116"/>
      <c r="B112" s="116"/>
      <c r="C112" s="88">
        <v>4170</v>
      </c>
      <c r="D112" s="97" t="s">
        <v>51</v>
      </c>
      <c r="E112" s="90">
        <v>8240</v>
      </c>
      <c r="F112" s="24"/>
      <c r="G112" s="24"/>
      <c r="H112" s="24">
        <f t="shared" si="6"/>
        <v>8240</v>
      </c>
    </row>
    <row r="113" spans="1:8" ht="16.5" customHeight="1">
      <c r="A113" s="116"/>
      <c r="B113" s="116"/>
      <c r="C113" s="92">
        <v>4210</v>
      </c>
      <c r="D113" s="93" t="s">
        <v>52</v>
      </c>
      <c r="E113" s="94">
        <v>13390</v>
      </c>
      <c r="F113" s="24"/>
      <c r="G113" s="24"/>
      <c r="H113" s="24">
        <f t="shared" si="6"/>
        <v>13390</v>
      </c>
    </row>
    <row r="114" spans="1:8" ht="16.5" customHeight="1">
      <c r="A114" s="117"/>
      <c r="B114" s="117"/>
      <c r="C114" s="92">
        <v>4300</v>
      </c>
      <c r="D114" s="93" t="s">
        <v>53</v>
      </c>
      <c r="E114" s="94">
        <v>250000</v>
      </c>
      <c r="F114" s="24"/>
      <c r="G114" s="24"/>
      <c r="H114" s="24">
        <f t="shared" si="6"/>
        <v>250000</v>
      </c>
    </row>
    <row r="115" spans="1:8" ht="16.5" customHeight="1">
      <c r="A115" s="117"/>
      <c r="B115" s="117"/>
      <c r="C115" s="92">
        <v>4390</v>
      </c>
      <c r="D115" s="93" t="s">
        <v>54</v>
      </c>
      <c r="E115" s="94">
        <v>9270</v>
      </c>
      <c r="F115" s="24"/>
      <c r="G115" s="24"/>
      <c r="H115" s="24">
        <f t="shared" si="6"/>
        <v>9270</v>
      </c>
    </row>
    <row r="116" spans="1:8" ht="16.5" customHeight="1">
      <c r="A116" s="117"/>
      <c r="B116" s="117"/>
      <c r="C116" s="92">
        <v>4430</v>
      </c>
      <c r="D116" s="93" t="s">
        <v>55</v>
      </c>
      <c r="E116" s="94">
        <v>10609</v>
      </c>
      <c r="F116" s="24"/>
      <c r="G116" s="24"/>
      <c r="H116" s="24">
        <f t="shared" si="6"/>
        <v>10609</v>
      </c>
    </row>
    <row r="117" spans="1:8" s="16" customFormat="1" ht="24">
      <c r="A117" s="118">
        <v>751</v>
      </c>
      <c r="B117" s="118"/>
      <c r="C117" s="107"/>
      <c r="D117" s="108" t="s">
        <v>56</v>
      </c>
      <c r="E117" s="109">
        <f>E118+E122</f>
        <v>1549</v>
      </c>
      <c r="F117" s="109">
        <f>F118+F122</f>
        <v>0</v>
      </c>
      <c r="G117" s="109">
        <f>G118+G122</f>
        <v>0</v>
      </c>
      <c r="H117" s="109">
        <f>H118+H122</f>
        <v>1549</v>
      </c>
    </row>
    <row r="118" spans="1:8" s="16" customFormat="1" ht="16.5" customHeight="1">
      <c r="A118" s="115"/>
      <c r="B118" s="115">
        <v>75101</v>
      </c>
      <c r="C118" s="110"/>
      <c r="D118" s="111" t="s">
        <v>57</v>
      </c>
      <c r="E118" s="112">
        <f>E119+E120+E121</f>
        <v>1549</v>
      </c>
      <c r="F118" s="112">
        <f>F119+F120+F121</f>
        <v>0</v>
      </c>
      <c r="G118" s="112">
        <f>G119+G120+G121</f>
        <v>0</v>
      </c>
      <c r="H118" s="112">
        <f>H119+H120+H121</f>
        <v>1549</v>
      </c>
    </row>
    <row r="119" spans="1:8" ht="16.5" customHeight="1">
      <c r="A119" s="117"/>
      <c r="B119" s="117"/>
      <c r="C119" s="92">
        <v>4010</v>
      </c>
      <c r="D119" s="93" t="s">
        <v>58</v>
      </c>
      <c r="E119" s="94">
        <v>1318</v>
      </c>
      <c r="F119" s="90"/>
      <c r="G119" s="24"/>
      <c r="H119" s="24">
        <f>E119+F119-G119</f>
        <v>1318</v>
      </c>
    </row>
    <row r="120" spans="1:8" ht="16.5" customHeight="1">
      <c r="A120" s="117"/>
      <c r="B120" s="117"/>
      <c r="C120" s="92">
        <v>4110</v>
      </c>
      <c r="D120" s="93" t="s">
        <v>59</v>
      </c>
      <c r="E120" s="94">
        <v>199</v>
      </c>
      <c r="F120" s="90"/>
      <c r="G120" s="24"/>
      <c r="H120" s="24">
        <f>E120+F120-G120</f>
        <v>199</v>
      </c>
    </row>
    <row r="121" spans="1:8" ht="16.5" customHeight="1">
      <c r="A121" s="117"/>
      <c r="B121" s="117"/>
      <c r="C121" s="92">
        <v>4120</v>
      </c>
      <c r="D121" s="93" t="s">
        <v>60</v>
      </c>
      <c r="E121" s="94">
        <v>32</v>
      </c>
      <c r="F121" s="90"/>
      <c r="G121" s="24"/>
      <c r="H121" s="24">
        <f>E121+F121-G121</f>
        <v>32</v>
      </c>
    </row>
    <row r="122" spans="1:8" ht="12.75" hidden="1">
      <c r="A122" s="117"/>
      <c r="B122" s="115"/>
      <c r="C122" s="110"/>
      <c r="D122" s="111"/>
      <c r="E122" s="119"/>
      <c r="F122" s="24"/>
      <c r="G122" s="24"/>
      <c r="H122" s="24"/>
    </row>
    <row r="123" spans="1:8" ht="12.75" hidden="1">
      <c r="A123" s="117"/>
      <c r="B123" s="117"/>
      <c r="C123" s="92"/>
      <c r="D123" s="93"/>
      <c r="E123" s="94"/>
      <c r="F123" s="24"/>
      <c r="G123" s="24"/>
      <c r="H123" s="24"/>
    </row>
    <row r="124" spans="1:8" ht="12.75" hidden="1">
      <c r="A124" s="117"/>
      <c r="B124" s="117"/>
      <c r="C124" s="92"/>
      <c r="D124" s="93"/>
      <c r="E124" s="94"/>
      <c r="F124" s="24"/>
      <c r="G124" s="24"/>
      <c r="H124" s="24"/>
    </row>
    <row r="125" spans="1:8" ht="12.75" hidden="1">
      <c r="A125" s="117"/>
      <c r="B125" s="117"/>
      <c r="C125" s="92"/>
      <c r="D125" s="93"/>
      <c r="E125" s="94"/>
      <c r="F125" s="24"/>
      <c r="G125" s="24"/>
      <c r="H125" s="24"/>
    </row>
    <row r="126" spans="1:8" ht="12.75" hidden="1">
      <c r="A126" s="117"/>
      <c r="B126" s="117"/>
      <c r="C126" s="92"/>
      <c r="D126" s="93"/>
      <c r="E126" s="94"/>
      <c r="F126" s="24"/>
      <c r="G126" s="24"/>
      <c r="H126" s="24"/>
    </row>
    <row r="127" spans="1:8" ht="12.75" hidden="1">
      <c r="A127" s="117"/>
      <c r="B127" s="117"/>
      <c r="C127" s="92"/>
      <c r="D127" s="93"/>
      <c r="E127" s="94"/>
      <c r="F127" s="24"/>
      <c r="G127" s="24"/>
      <c r="H127" s="24"/>
    </row>
    <row r="128" spans="1:8" ht="12.75" hidden="1">
      <c r="A128" s="117"/>
      <c r="B128" s="117"/>
      <c r="C128" s="92"/>
      <c r="D128" s="93"/>
      <c r="E128" s="94"/>
      <c r="F128" s="24"/>
      <c r="G128" s="24"/>
      <c r="H128" s="24"/>
    </row>
    <row r="129" spans="1:8" ht="12.75" hidden="1">
      <c r="A129" s="117"/>
      <c r="B129" s="117"/>
      <c r="C129" s="92"/>
      <c r="D129" s="93"/>
      <c r="E129" s="94"/>
      <c r="F129" s="24"/>
      <c r="G129" s="24"/>
      <c r="H129" s="24"/>
    </row>
    <row r="130" spans="1:8" ht="12.75" hidden="1">
      <c r="A130" s="117"/>
      <c r="B130" s="117"/>
      <c r="C130" s="92"/>
      <c r="D130" s="93"/>
      <c r="E130" s="94"/>
      <c r="F130" s="24"/>
      <c r="G130" s="24"/>
      <c r="H130" s="24"/>
    </row>
    <row r="131" spans="1:8" ht="12.75" hidden="1">
      <c r="A131" s="117"/>
      <c r="B131" s="117"/>
      <c r="C131" s="92"/>
      <c r="D131" s="93"/>
      <c r="E131" s="94"/>
      <c r="F131" s="24"/>
      <c r="G131" s="24"/>
      <c r="H131" s="24"/>
    </row>
    <row r="132" spans="1:8" s="16" customFormat="1" ht="16.5" customHeight="1">
      <c r="A132" s="118">
        <v>754</v>
      </c>
      <c r="B132" s="118"/>
      <c r="C132" s="107"/>
      <c r="D132" s="108" t="s">
        <v>61</v>
      </c>
      <c r="E132" s="109">
        <f>E135+E154+E160+E133</f>
        <v>1530151</v>
      </c>
      <c r="F132" s="109">
        <f>F135+F154+F160+F133</f>
        <v>56634</v>
      </c>
      <c r="G132" s="109">
        <f>G135+G154+G160+G133</f>
        <v>0</v>
      </c>
      <c r="H132" s="109">
        <f>H135+H154+H160+H133</f>
        <v>1586785</v>
      </c>
    </row>
    <row r="133" spans="1:8" s="16" customFormat="1" ht="16.5" customHeight="1">
      <c r="A133" s="120"/>
      <c r="B133" s="120">
        <v>75411</v>
      </c>
      <c r="C133" s="121"/>
      <c r="D133" s="122" t="s">
        <v>62</v>
      </c>
      <c r="E133" s="123">
        <f>E134</f>
        <v>0</v>
      </c>
      <c r="F133" s="123">
        <f>F134</f>
        <v>0</v>
      </c>
      <c r="G133" s="123">
        <f>G134</f>
        <v>0</v>
      </c>
      <c r="H133" s="123">
        <f>H134</f>
        <v>0</v>
      </c>
    </row>
    <row r="134" spans="1:8" ht="42" customHeight="1">
      <c r="A134" s="124"/>
      <c r="B134" s="125"/>
      <c r="C134" s="126">
        <v>6220</v>
      </c>
      <c r="D134" s="127" t="s">
        <v>63</v>
      </c>
      <c r="E134" s="128">
        <f>F134+G134</f>
        <v>0</v>
      </c>
      <c r="F134" s="24"/>
      <c r="G134" s="24"/>
      <c r="H134" s="24">
        <f>E134+F134-G134</f>
        <v>0</v>
      </c>
    </row>
    <row r="135" spans="1:8" s="16" customFormat="1" ht="16.5" customHeight="1">
      <c r="A135" s="115"/>
      <c r="B135" s="115">
        <v>75412</v>
      </c>
      <c r="C135" s="110"/>
      <c r="D135" s="111" t="s">
        <v>64</v>
      </c>
      <c r="E135" s="112">
        <f>SUM(E137:E153)</f>
        <v>1530151</v>
      </c>
      <c r="F135" s="112">
        <f>SUM(F137:F153)</f>
        <v>56634</v>
      </c>
      <c r="G135" s="112">
        <f>SUM(G137:G153)</f>
        <v>0</v>
      </c>
      <c r="H135" s="112">
        <f>SUM(H137:H153)</f>
        <v>1586785</v>
      </c>
    </row>
    <row r="136" spans="1:8" ht="12.75" customHeight="1" hidden="1">
      <c r="A136" s="116"/>
      <c r="B136" s="116"/>
      <c r="C136" s="92"/>
      <c r="D136" s="93"/>
      <c r="E136" s="94"/>
      <c r="F136" s="24"/>
      <c r="G136" s="24"/>
      <c r="H136" s="24"/>
    </row>
    <row r="137" spans="1:8" ht="16.5" customHeight="1">
      <c r="A137" s="117"/>
      <c r="B137" s="117"/>
      <c r="C137" s="92">
        <v>4110</v>
      </c>
      <c r="D137" s="93" t="s">
        <v>65</v>
      </c>
      <c r="E137" s="94">
        <v>5044</v>
      </c>
      <c r="F137" s="24"/>
      <c r="G137" s="24"/>
      <c r="H137" s="24">
        <f aca="true" t="shared" si="7" ref="H137:H147">E137+F137-G137</f>
        <v>5044</v>
      </c>
    </row>
    <row r="138" spans="1:8" ht="16.5" customHeight="1">
      <c r="A138" s="117"/>
      <c r="B138" s="117"/>
      <c r="C138" s="92">
        <v>4120</v>
      </c>
      <c r="D138" s="93" t="s">
        <v>66</v>
      </c>
      <c r="E138" s="94">
        <v>886</v>
      </c>
      <c r="F138" s="24"/>
      <c r="G138" s="24"/>
      <c r="H138" s="24">
        <f t="shared" si="7"/>
        <v>886</v>
      </c>
    </row>
    <row r="139" spans="1:8" ht="16.5" customHeight="1">
      <c r="A139" s="117"/>
      <c r="B139" s="117"/>
      <c r="C139" s="92">
        <v>4170</v>
      </c>
      <c r="D139" s="93" t="s">
        <v>67</v>
      </c>
      <c r="E139" s="94">
        <v>49361</v>
      </c>
      <c r="F139" s="24"/>
      <c r="G139" s="24"/>
      <c r="H139" s="24">
        <f t="shared" si="7"/>
        <v>49361</v>
      </c>
    </row>
    <row r="140" spans="1:8" ht="16.5" customHeight="1">
      <c r="A140" s="117"/>
      <c r="B140" s="117"/>
      <c r="C140" s="92">
        <v>4210</v>
      </c>
      <c r="D140" s="93" t="s">
        <v>68</v>
      </c>
      <c r="E140" s="94">
        <v>79310</v>
      </c>
      <c r="F140" s="24"/>
      <c r="G140" s="24"/>
      <c r="H140" s="24">
        <f t="shared" si="7"/>
        <v>79310</v>
      </c>
    </row>
    <row r="141" spans="1:8" ht="16.5" customHeight="1">
      <c r="A141" s="117"/>
      <c r="B141" s="117"/>
      <c r="C141" s="92">
        <v>4260</v>
      </c>
      <c r="D141" s="93" t="s">
        <v>69</v>
      </c>
      <c r="E141" s="94">
        <v>27295</v>
      </c>
      <c r="F141" s="24"/>
      <c r="G141" s="24"/>
      <c r="H141" s="24">
        <f t="shared" si="7"/>
        <v>27295</v>
      </c>
    </row>
    <row r="142" spans="1:8" ht="16.5" customHeight="1">
      <c r="A142" s="117"/>
      <c r="B142" s="117"/>
      <c r="C142" s="92">
        <v>4270</v>
      </c>
      <c r="D142" s="93" t="s">
        <v>70</v>
      </c>
      <c r="E142" s="94">
        <v>20291</v>
      </c>
      <c r="F142" s="24"/>
      <c r="G142" s="24"/>
      <c r="H142" s="24">
        <f t="shared" si="7"/>
        <v>20291</v>
      </c>
    </row>
    <row r="143" spans="1:8" ht="16.5" customHeight="1">
      <c r="A143" s="117"/>
      <c r="B143" s="117"/>
      <c r="C143" s="92">
        <v>4280</v>
      </c>
      <c r="D143" s="93" t="s">
        <v>71</v>
      </c>
      <c r="E143" s="94">
        <v>3166</v>
      </c>
      <c r="F143" s="24"/>
      <c r="G143" s="24"/>
      <c r="H143" s="24">
        <f t="shared" si="7"/>
        <v>3166</v>
      </c>
    </row>
    <row r="144" spans="1:8" ht="16.5" customHeight="1">
      <c r="A144" s="117"/>
      <c r="B144" s="117"/>
      <c r="C144" s="92">
        <v>4300</v>
      </c>
      <c r="D144" s="93" t="s">
        <v>72</v>
      </c>
      <c r="E144" s="94">
        <v>15020</v>
      </c>
      <c r="F144" s="24"/>
      <c r="G144" s="24"/>
      <c r="H144" s="24">
        <f t="shared" si="7"/>
        <v>15020</v>
      </c>
    </row>
    <row r="145" spans="1:8" ht="16.5" customHeight="1">
      <c r="A145" s="117"/>
      <c r="B145" s="117"/>
      <c r="C145" s="92">
        <v>4370</v>
      </c>
      <c r="D145" s="93" t="s">
        <v>73</v>
      </c>
      <c r="E145" s="94">
        <v>3090</v>
      </c>
      <c r="F145" s="24"/>
      <c r="G145" s="24"/>
      <c r="H145" s="24">
        <f t="shared" si="7"/>
        <v>3090</v>
      </c>
    </row>
    <row r="146" spans="1:8" ht="16.5" customHeight="1">
      <c r="A146" s="117"/>
      <c r="B146" s="117"/>
      <c r="C146" s="92">
        <v>4410</v>
      </c>
      <c r="D146" s="93" t="s">
        <v>74</v>
      </c>
      <c r="E146" s="94">
        <v>1288</v>
      </c>
      <c r="F146" s="24"/>
      <c r="G146" s="24"/>
      <c r="H146" s="24">
        <f t="shared" si="7"/>
        <v>1288</v>
      </c>
    </row>
    <row r="147" spans="1:8" ht="16.5" customHeight="1">
      <c r="A147" s="117"/>
      <c r="B147" s="117"/>
      <c r="C147" s="92">
        <v>4430</v>
      </c>
      <c r="D147" s="93" t="s">
        <v>75</v>
      </c>
      <c r="E147" s="94">
        <v>20000</v>
      </c>
      <c r="F147" s="24"/>
      <c r="G147" s="24"/>
      <c r="H147" s="24">
        <f t="shared" si="7"/>
        <v>20000</v>
      </c>
    </row>
    <row r="148" spans="1:8" ht="12.75" customHeight="1" hidden="1">
      <c r="A148" s="117"/>
      <c r="B148" s="117"/>
      <c r="C148" s="92"/>
      <c r="D148" s="93"/>
      <c r="E148" s="94"/>
      <c r="F148" s="24"/>
      <c r="G148" s="24"/>
      <c r="H148" s="24"/>
    </row>
    <row r="149" spans="1:8" ht="16.5" customHeight="1">
      <c r="A149" s="117"/>
      <c r="B149" s="117"/>
      <c r="C149" s="92">
        <v>6050</v>
      </c>
      <c r="D149" s="93" t="s">
        <v>76</v>
      </c>
      <c r="E149" s="94"/>
      <c r="F149" s="24">
        <v>56634</v>
      </c>
      <c r="G149" s="24"/>
      <c r="H149" s="24">
        <f>E149+F149-G149</f>
        <v>56634</v>
      </c>
    </row>
    <row r="150" spans="1:8" ht="12.75" customHeight="1" hidden="1">
      <c r="A150" s="117"/>
      <c r="B150" s="117"/>
      <c r="C150" s="92"/>
      <c r="D150" s="93"/>
      <c r="E150" s="94">
        <f>F150+G150</f>
        <v>0</v>
      </c>
      <c r="F150" s="24"/>
      <c r="G150" s="24"/>
      <c r="H150" s="24"/>
    </row>
    <row r="151" spans="1:8" ht="12.75" customHeight="1" hidden="1">
      <c r="A151" s="117"/>
      <c r="B151" s="117"/>
      <c r="C151" s="92"/>
      <c r="D151" s="93"/>
      <c r="E151" s="94">
        <f>F151+G151</f>
        <v>0</v>
      </c>
      <c r="F151" s="24"/>
      <c r="G151" s="24"/>
      <c r="H151" s="24"/>
    </row>
    <row r="152" spans="1:8" ht="16.5" customHeight="1">
      <c r="A152" s="117"/>
      <c r="B152" s="117"/>
      <c r="C152" s="92">
        <v>6058</v>
      </c>
      <c r="D152" s="93" t="s">
        <v>77</v>
      </c>
      <c r="E152" s="94">
        <v>1044320</v>
      </c>
      <c r="F152" s="24"/>
      <c r="G152" s="24"/>
      <c r="H152" s="24">
        <f>E152+F152-G152</f>
        <v>1044320</v>
      </c>
    </row>
    <row r="153" spans="1:8" ht="16.5" customHeight="1">
      <c r="A153" s="117"/>
      <c r="B153" s="117"/>
      <c r="C153" s="92">
        <v>6059</v>
      </c>
      <c r="D153" s="93" t="s">
        <v>78</v>
      </c>
      <c r="E153" s="94">
        <v>261080</v>
      </c>
      <c r="F153" s="24"/>
      <c r="G153" s="24"/>
      <c r="H153" s="24">
        <f>E153+F153-G153</f>
        <v>261080</v>
      </c>
    </row>
    <row r="154" spans="1:8" s="16" customFormat="1" ht="16.5" customHeight="1">
      <c r="A154" s="115"/>
      <c r="B154" s="115">
        <v>75414</v>
      </c>
      <c r="C154" s="110"/>
      <c r="D154" s="111" t="s">
        <v>79</v>
      </c>
      <c r="E154" s="112">
        <f>E155+E156+E159</f>
        <v>0</v>
      </c>
      <c r="F154" s="112">
        <f>F155+F156+F159</f>
        <v>0</v>
      </c>
      <c r="G154" s="112">
        <f>G155+G156+G159</f>
        <v>0</v>
      </c>
      <c r="H154" s="112">
        <f>H155+H156+H159</f>
        <v>0</v>
      </c>
    </row>
    <row r="155" spans="1:8" ht="16.5" customHeight="1">
      <c r="A155" s="117"/>
      <c r="B155" s="117"/>
      <c r="C155" s="92">
        <v>4210</v>
      </c>
      <c r="D155" s="93" t="s">
        <v>80</v>
      </c>
      <c r="E155" s="94">
        <f>F155+G155</f>
        <v>0</v>
      </c>
      <c r="F155" s="24"/>
      <c r="G155" s="24"/>
      <c r="H155" s="24">
        <f>E155+F155-G155</f>
        <v>0</v>
      </c>
    </row>
    <row r="156" spans="1:8" ht="12.75" customHeight="1" hidden="1">
      <c r="A156" s="117"/>
      <c r="B156" s="117"/>
      <c r="C156" s="92"/>
      <c r="D156" s="93"/>
      <c r="E156" s="94"/>
      <c r="F156" s="24"/>
      <c r="G156" s="24"/>
      <c r="H156" s="24"/>
    </row>
    <row r="157" spans="1:8" ht="16.5" customHeight="1">
      <c r="A157" s="117"/>
      <c r="B157" s="117"/>
      <c r="C157" s="92">
        <v>4740</v>
      </c>
      <c r="D157" s="93" t="s">
        <v>81</v>
      </c>
      <c r="E157" s="94"/>
      <c r="F157" s="24"/>
      <c r="G157" s="24"/>
      <c r="H157" s="24">
        <f>E157+F157-G157</f>
        <v>0</v>
      </c>
    </row>
    <row r="158" spans="1:8" ht="16.5" customHeight="1">
      <c r="A158" s="117"/>
      <c r="B158" s="117"/>
      <c r="C158" s="92">
        <v>4750</v>
      </c>
      <c r="D158" s="93" t="s">
        <v>82</v>
      </c>
      <c r="E158" s="94"/>
      <c r="F158" s="24"/>
      <c r="G158" s="24"/>
      <c r="H158" s="24">
        <f>E158+F158-G158</f>
        <v>0</v>
      </c>
    </row>
    <row r="159" spans="1:8" ht="16.5" customHeight="1">
      <c r="A159" s="117"/>
      <c r="B159" s="117"/>
      <c r="C159" s="92">
        <v>4810</v>
      </c>
      <c r="D159" s="93" t="s">
        <v>83</v>
      </c>
      <c r="E159" s="94">
        <f>F159+G159</f>
        <v>0</v>
      </c>
      <c r="F159" s="24"/>
      <c r="G159" s="24"/>
      <c r="H159" s="24">
        <f>E159+F159-G159</f>
        <v>0</v>
      </c>
    </row>
    <row r="160" spans="1:8" s="16" customFormat="1" ht="16.5" customHeight="1">
      <c r="A160" s="115"/>
      <c r="B160" s="115">
        <v>75421</v>
      </c>
      <c r="C160" s="110"/>
      <c r="D160" s="111" t="s">
        <v>84</v>
      </c>
      <c r="E160" s="112">
        <f>E161</f>
        <v>0</v>
      </c>
      <c r="F160" s="112">
        <f>F161</f>
        <v>0</v>
      </c>
      <c r="G160" s="112">
        <f>G161</f>
        <v>0</v>
      </c>
      <c r="H160" s="112">
        <f>H161</f>
        <v>0</v>
      </c>
    </row>
    <row r="161" spans="1:8" ht="16.5" customHeight="1">
      <c r="A161" s="117"/>
      <c r="B161" s="117"/>
      <c r="C161" s="92">
        <v>4810</v>
      </c>
      <c r="D161" s="93" t="s">
        <v>85</v>
      </c>
      <c r="E161" s="94">
        <v>0</v>
      </c>
      <c r="F161" s="24"/>
      <c r="G161" s="24"/>
      <c r="H161" s="24">
        <f>E161+F161-G161</f>
        <v>0</v>
      </c>
    </row>
    <row r="162" spans="1:8" s="16" customFormat="1" ht="54.75" customHeight="1">
      <c r="A162" s="118">
        <v>756</v>
      </c>
      <c r="B162" s="118"/>
      <c r="C162" s="107"/>
      <c r="D162" s="108" t="s">
        <v>86</v>
      </c>
      <c r="E162" s="109">
        <f>E163+E165</f>
        <v>90800</v>
      </c>
      <c r="F162" s="109">
        <f>F163+F165</f>
        <v>0</v>
      </c>
      <c r="G162" s="109">
        <f>G163+G165</f>
        <v>0</v>
      </c>
      <c r="H162" s="109">
        <f>H163+H165</f>
        <v>90800</v>
      </c>
    </row>
    <row r="163" spans="1:8" s="16" customFormat="1" ht="12.75" hidden="1">
      <c r="A163" s="115"/>
      <c r="B163" s="115"/>
      <c r="C163" s="110"/>
      <c r="D163" s="111"/>
      <c r="E163" s="112"/>
      <c r="F163" s="20"/>
      <c r="G163" s="20"/>
      <c r="H163" s="20"/>
    </row>
    <row r="164" spans="1:8" s="16" customFormat="1" ht="12.75" hidden="1">
      <c r="A164" s="115"/>
      <c r="B164" s="115"/>
      <c r="C164" s="110"/>
      <c r="D164" s="129"/>
      <c r="E164" s="112"/>
      <c r="F164" s="20"/>
      <c r="G164" s="20"/>
      <c r="H164" s="20"/>
    </row>
    <row r="165" spans="1:8" s="16" customFormat="1" ht="16.5" customHeight="1">
      <c r="A165" s="115"/>
      <c r="B165" s="115">
        <v>75647</v>
      </c>
      <c r="C165" s="110"/>
      <c r="D165" s="111" t="s">
        <v>87</v>
      </c>
      <c r="E165" s="112">
        <f>E166+E167</f>
        <v>90800</v>
      </c>
      <c r="F165" s="112">
        <f>F166+F167</f>
        <v>0</v>
      </c>
      <c r="G165" s="112">
        <f>G166+G167</f>
        <v>0</v>
      </c>
      <c r="H165" s="112">
        <f>H166+H167</f>
        <v>90800</v>
      </c>
    </row>
    <row r="166" spans="1:8" ht="16.5" customHeight="1">
      <c r="A166" s="117"/>
      <c r="B166" s="117"/>
      <c r="C166" s="92">
        <v>4100</v>
      </c>
      <c r="D166" s="93" t="s">
        <v>88</v>
      </c>
      <c r="E166" s="94">
        <v>54000</v>
      </c>
      <c r="F166" s="24"/>
      <c r="G166" s="24"/>
      <c r="H166" s="24">
        <f>E166+F166-G166</f>
        <v>54000</v>
      </c>
    </row>
    <row r="167" spans="1:8" ht="16.5" customHeight="1">
      <c r="A167" s="117"/>
      <c r="B167" s="117"/>
      <c r="C167" s="92">
        <v>4300</v>
      </c>
      <c r="D167" s="93" t="s">
        <v>89</v>
      </c>
      <c r="E167" s="94">
        <v>36800</v>
      </c>
      <c r="F167" s="24"/>
      <c r="G167" s="24"/>
      <c r="H167" s="24">
        <f>E167+F167-G167</f>
        <v>36800</v>
      </c>
    </row>
    <row r="168" spans="1:8" s="16" customFormat="1" ht="16.5" customHeight="1">
      <c r="A168" s="118">
        <v>757</v>
      </c>
      <c r="B168" s="118"/>
      <c r="C168" s="107"/>
      <c r="D168" s="108" t="s">
        <v>90</v>
      </c>
      <c r="E168" s="109">
        <f>E169+E171</f>
        <v>444000</v>
      </c>
      <c r="F168" s="109">
        <f>F169+F171</f>
        <v>1200000</v>
      </c>
      <c r="G168" s="109">
        <f>G169+G171</f>
        <v>0</v>
      </c>
      <c r="H168" s="109">
        <f>H169+H171</f>
        <v>1644000</v>
      </c>
    </row>
    <row r="169" spans="1:8" s="16" customFormat="1" ht="16.5" customHeight="1">
      <c r="A169" s="115"/>
      <c r="B169" s="115">
        <v>75702</v>
      </c>
      <c r="C169" s="110"/>
      <c r="D169" s="111" t="s">
        <v>91</v>
      </c>
      <c r="E169" s="112">
        <f>E170</f>
        <v>270000</v>
      </c>
      <c r="F169" s="112">
        <f>F170</f>
        <v>0</v>
      </c>
      <c r="G169" s="112">
        <f>G170</f>
        <v>0</v>
      </c>
      <c r="H169" s="112">
        <f>H170</f>
        <v>270000</v>
      </c>
    </row>
    <row r="170" spans="1:8" ht="32.25" customHeight="1">
      <c r="A170" s="117"/>
      <c r="B170" s="117"/>
      <c r="C170" s="92">
        <v>8070</v>
      </c>
      <c r="D170" s="93" t="s">
        <v>92</v>
      </c>
      <c r="E170" s="94">
        <v>270000</v>
      </c>
      <c r="F170" s="24"/>
      <c r="G170" s="24"/>
      <c r="H170" s="24">
        <f>E170+F170-G170</f>
        <v>270000</v>
      </c>
    </row>
    <row r="171" spans="1:8" s="16" customFormat="1" ht="33.75" customHeight="1">
      <c r="A171" s="115"/>
      <c r="B171" s="115">
        <v>75704</v>
      </c>
      <c r="C171" s="110"/>
      <c r="D171" s="111" t="s">
        <v>93</v>
      </c>
      <c r="E171" s="20">
        <f>E172</f>
        <v>174000</v>
      </c>
      <c r="F171" s="20">
        <f>F172</f>
        <v>1200000</v>
      </c>
      <c r="G171" s="20">
        <f>G172</f>
        <v>0</v>
      </c>
      <c r="H171" s="20">
        <f>H172</f>
        <v>1374000</v>
      </c>
    </row>
    <row r="172" spans="1:8" ht="16.5" customHeight="1">
      <c r="A172" s="117"/>
      <c r="B172" s="117"/>
      <c r="C172" s="92">
        <v>8020</v>
      </c>
      <c r="D172" s="93" t="s">
        <v>94</v>
      </c>
      <c r="E172" s="94">
        <v>174000</v>
      </c>
      <c r="F172" s="24">
        <v>1200000</v>
      </c>
      <c r="G172" s="24"/>
      <c r="H172" s="24">
        <f>E172+F172-G172</f>
        <v>1374000</v>
      </c>
    </row>
    <row r="173" spans="1:8" s="16" customFormat="1" ht="16.5" customHeight="1">
      <c r="A173" s="118">
        <v>758</v>
      </c>
      <c r="B173" s="118"/>
      <c r="C173" s="107"/>
      <c r="D173" s="108" t="s">
        <v>95</v>
      </c>
      <c r="E173" s="109">
        <f>E174</f>
        <v>50000</v>
      </c>
      <c r="F173" s="109">
        <f aca="true" t="shared" si="8" ref="F173:H174">F174</f>
        <v>0</v>
      </c>
      <c r="G173" s="109">
        <f t="shared" si="8"/>
        <v>0</v>
      </c>
      <c r="H173" s="109">
        <f t="shared" si="8"/>
        <v>50000</v>
      </c>
    </row>
    <row r="174" spans="1:8" s="16" customFormat="1" ht="16.5" customHeight="1">
      <c r="A174" s="115"/>
      <c r="B174" s="115">
        <v>75818</v>
      </c>
      <c r="C174" s="110"/>
      <c r="D174" s="111" t="s">
        <v>96</v>
      </c>
      <c r="E174" s="112">
        <f>E175</f>
        <v>50000</v>
      </c>
      <c r="F174" s="112">
        <f t="shared" si="8"/>
        <v>0</v>
      </c>
      <c r="G174" s="112">
        <f t="shared" si="8"/>
        <v>0</v>
      </c>
      <c r="H174" s="112">
        <f t="shared" si="8"/>
        <v>50000</v>
      </c>
    </row>
    <row r="175" spans="1:8" ht="16.5" customHeight="1">
      <c r="A175" s="117"/>
      <c r="B175" s="117"/>
      <c r="C175" s="92">
        <v>4810</v>
      </c>
      <c r="D175" s="93" t="s">
        <v>97</v>
      </c>
      <c r="E175" s="94">
        <v>50000</v>
      </c>
      <c r="F175" s="24"/>
      <c r="G175" s="24"/>
      <c r="H175" s="24">
        <f>E175+F175-G175</f>
        <v>50000</v>
      </c>
    </row>
    <row r="176" spans="1:8" s="16" customFormat="1" ht="16.5" customHeight="1">
      <c r="A176" s="118">
        <v>801</v>
      </c>
      <c r="B176" s="118"/>
      <c r="C176" s="107"/>
      <c r="D176" s="108" t="s">
        <v>98</v>
      </c>
      <c r="E176" s="109">
        <f>E177+E212+E226+E266+E268+E286+E289+E309</f>
        <v>11307804</v>
      </c>
      <c r="F176" s="109">
        <f>F177+F212+F226+F266+F268+F286+F289+F309</f>
        <v>308080</v>
      </c>
      <c r="G176" s="109">
        <f>G177+G212+G226+G266+G268+G286+G289+G309</f>
        <v>258300</v>
      </c>
      <c r="H176" s="109">
        <f>H177+H212+H226+H266+H268+H286+H289+H309</f>
        <v>11357584</v>
      </c>
    </row>
    <row r="177" spans="1:8" s="16" customFormat="1" ht="16.5" customHeight="1">
      <c r="A177" s="115"/>
      <c r="B177" s="115">
        <v>80101</v>
      </c>
      <c r="C177" s="110"/>
      <c r="D177" s="111" t="s">
        <v>99</v>
      </c>
      <c r="E177" s="112">
        <f>SUM(E178:E211)</f>
        <v>6089298</v>
      </c>
      <c r="F177" s="112">
        <f>SUM(F178:F211)</f>
        <v>264840</v>
      </c>
      <c r="G177" s="112">
        <f>SUM(G178:G211)</f>
        <v>191300</v>
      </c>
      <c r="H177" s="112">
        <f>SUM(H178:H211)</f>
        <v>6162838</v>
      </c>
    </row>
    <row r="178" spans="1:8" ht="16.5" customHeight="1">
      <c r="A178" s="117"/>
      <c r="B178" s="117"/>
      <c r="C178" s="92">
        <v>3020</v>
      </c>
      <c r="D178" s="93" t="s">
        <v>100</v>
      </c>
      <c r="E178" s="94">
        <v>308105</v>
      </c>
      <c r="F178" s="24"/>
      <c r="G178" s="24">
        <v>3300</v>
      </c>
      <c r="H178" s="24">
        <f aca="true" t="shared" si="9" ref="H178:H193">E178+F178-G178</f>
        <v>304805</v>
      </c>
    </row>
    <row r="179" spans="1:8" ht="16.5" customHeight="1">
      <c r="A179" s="117"/>
      <c r="B179" s="117"/>
      <c r="C179" s="92">
        <v>4010</v>
      </c>
      <c r="D179" s="93" t="s">
        <v>101</v>
      </c>
      <c r="E179" s="94">
        <v>3560784</v>
      </c>
      <c r="F179" s="24"/>
      <c r="G179" s="24">
        <v>180000</v>
      </c>
      <c r="H179" s="24">
        <f t="shared" si="9"/>
        <v>3380784</v>
      </c>
    </row>
    <row r="180" spans="1:8" ht="16.5" customHeight="1">
      <c r="A180" s="117"/>
      <c r="B180" s="117"/>
      <c r="C180" s="92">
        <v>4040</v>
      </c>
      <c r="D180" s="93" t="s">
        <v>102</v>
      </c>
      <c r="E180" s="94">
        <v>274193</v>
      </c>
      <c r="F180" s="24"/>
      <c r="G180" s="24"/>
      <c r="H180" s="24">
        <f t="shared" si="9"/>
        <v>274193</v>
      </c>
    </row>
    <row r="181" spans="1:8" ht="16.5" customHeight="1">
      <c r="A181" s="117"/>
      <c r="B181" s="117"/>
      <c r="C181" s="92">
        <v>4110</v>
      </c>
      <c r="D181" s="93" t="s">
        <v>103</v>
      </c>
      <c r="E181" s="94">
        <v>639794</v>
      </c>
      <c r="F181" s="24"/>
      <c r="G181" s="24"/>
      <c r="H181" s="24">
        <f t="shared" si="9"/>
        <v>639794</v>
      </c>
    </row>
    <row r="182" spans="1:8" ht="12.75" customHeight="1" hidden="1">
      <c r="A182" s="117"/>
      <c r="B182" s="117"/>
      <c r="C182" s="92">
        <v>4118</v>
      </c>
      <c r="D182" s="93" t="s">
        <v>104</v>
      </c>
      <c r="E182" s="94">
        <v>0</v>
      </c>
      <c r="F182" s="24"/>
      <c r="G182" s="24"/>
      <c r="H182" s="24">
        <f t="shared" si="9"/>
        <v>0</v>
      </c>
    </row>
    <row r="183" spans="1:8" ht="12.75" customHeight="1" hidden="1">
      <c r="A183" s="117"/>
      <c r="B183" s="117"/>
      <c r="C183" s="92">
        <v>4119</v>
      </c>
      <c r="D183" s="93" t="s">
        <v>105</v>
      </c>
      <c r="E183" s="94">
        <v>0</v>
      </c>
      <c r="F183" s="24"/>
      <c r="G183" s="24"/>
      <c r="H183" s="24">
        <f t="shared" si="9"/>
        <v>0</v>
      </c>
    </row>
    <row r="184" spans="1:8" ht="16.5" customHeight="1">
      <c r="A184" s="117"/>
      <c r="B184" s="117"/>
      <c r="C184" s="92">
        <v>4120</v>
      </c>
      <c r="D184" s="93" t="s">
        <v>106</v>
      </c>
      <c r="E184" s="94">
        <v>101390</v>
      </c>
      <c r="F184" s="24"/>
      <c r="G184" s="24"/>
      <c r="H184" s="24">
        <f t="shared" si="9"/>
        <v>101390</v>
      </c>
    </row>
    <row r="185" spans="1:8" ht="12.75" customHeight="1" hidden="1">
      <c r="A185" s="117"/>
      <c r="B185" s="117"/>
      <c r="C185" s="92">
        <v>4128</v>
      </c>
      <c r="D185" s="93" t="s">
        <v>107</v>
      </c>
      <c r="E185" s="94">
        <v>0</v>
      </c>
      <c r="F185" s="24"/>
      <c r="G185" s="24"/>
      <c r="H185" s="24">
        <f t="shared" si="9"/>
        <v>0</v>
      </c>
    </row>
    <row r="186" spans="1:8" ht="12.75" customHeight="1" hidden="1">
      <c r="A186" s="117"/>
      <c r="B186" s="117"/>
      <c r="C186" s="92">
        <v>4129</v>
      </c>
      <c r="D186" s="93" t="s">
        <v>108</v>
      </c>
      <c r="E186" s="94">
        <v>0</v>
      </c>
      <c r="F186" s="24"/>
      <c r="G186" s="24"/>
      <c r="H186" s="24">
        <f t="shared" si="9"/>
        <v>0</v>
      </c>
    </row>
    <row r="187" spans="1:8" ht="16.5" customHeight="1">
      <c r="A187" s="117"/>
      <c r="B187" s="117"/>
      <c r="C187" s="92">
        <v>4170</v>
      </c>
      <c r="D187" s="93" t="s">
        <v>109</v>
      </c>
      <c r="E187" s="94">
        <v>8000</v>
      </c>
      <c r="F187" s="24"/>
      <c r="G187" s="24"/>
      <c r="H187" s="24">
        <f t="shared" si="9"/>
        <v>8000</v>
      </c>
    </row>
    <row r="188" spans="1:8" ht="12.75" customHeight="1" hidden="1">
      <c r="A188" s="117"/>
      <c r="B188" s="117"/>
      <c r="C188" s="92">
        <v>4178</v>
      </c>
      <c r="D188" s="93" t="s">
        <v>110</v>
      </c>
      <c r="E188" s="94">
        <v>0</v>
      </c>
      <c r="F188" s="24"/>
      <c r="G188" s="24"/>
      <c r="H188" s="24">
        <f t="shared" si="9"/>
        <v>0</v>
      </c>
    </row>
    <row r="189" spans="1:8" ht="12.75" customHeight="1" hidden="1">
      <c r="A189" s="117"/>
      <c r="B189" s="117"/>
      <c r="C189" s="92">
        <v>4179</v>
      </c>
      <c r="D189" s="93" t="s">
        <v>111</v>
      </c>
      <c r="E189" s="94">
        <v>0</v>
      </c>
      <c r="F189" s="24"/>
      <c r="G189" s="24"/>
      <c r="H189" s="24">
        <f t="shared" si="9"/>
        <v>0</v>
      </c>
    </row>
    <row r="190" spans="1:8" ht="16.5" customHeight="1">
      <c r="A190" s="117"/>
      <c r="B190" s="117"/>
      <c r="C190" s="92">
        <v>4210</v>
      </c>
      <c r="D190" s="93" t="s">
        <v>112</v>
      </c>
      <c r="E190" s="94">
        <v>354000</v>
      </c>
      <c r="F190" s="24"/>
      <c r="G190" s="24"/>
      <c r="H190" s="24">
        <f t="shared" si="9"/>
        <v>354000</v>
      </c>
    </row>
    <row r="191" spans="1:8" ht="12.75" customHeight="1" hidden="1">
      <c r="A191" s="117"/>
      <c r="B191" s="117"/>
      <c r="C191" s="92">
        <v>4228</v>
      </c>
      <c r="D191" s="93" t="s">
        <v>113</v>
      </c>
      <c r="E191" s="94">
        <f>F191+G191</f>
        <v>0</v>
      </c>
      <c r="F191" s="24"/>
      <c r="G191" s="24"/>
      <c r="H191" s="24">
        <f t="shared" si="9"/>
        <v>0</v>
      </c>
    </row>
    <row r="192" spans="1:8" ht="12.75" customHeight="1" hidden="1">
      <c r="A192" s="117"/>
      <c r="B192" s="117"/>
      <c r="C192" s="92">
        <v>4229</v>
      </c>
      <c r="D192" s="93" t="s">
        <v>114</v>
      </c>
      <c r="E192" s="94">
        <f>F192+G192</f>
        <v>0</v>
      </c>
      <c r="F192" s="24"/>
      <c r="G192" s="24"/>
      <c r="H192" s="24">
        <f t="shared" si="9"/>
        <v>0</v>
      </c>
    </row>
    <row r="193" spans="1:8" ht="16.5" customHeight="1">
      <c r="A193" s="117"/>
      <c r="B193" s="117"/>
      <c r="C193" s="92">
        <v>4240</v>
      </c>
      <c r="D193" s="93" t="s">
        <v>115</v>
      </c>
      <c r="E193" s="130">
        <v>29000</v>
      </c>
      <c r="F193" s="24"/>
      <c r="G193" s="24">
        <v>8000</v>
      </c>
      <c r="H193" s="24">
        <f t="shared" si="9"/>
        <v>21000</v>
      </c>
    </row>
    <row r="194" spans="1:8" ht="12.75" customHeight="1" hidden="1">
      <c r="A194" s="117"/>
      <c r="B194" s="117"/>
      <c r="C194" s="92"/>
      <c r="D194" s="93"/>
      <c r="E194" s="130"/>
      <c r="F194" s="24"/>
      <c r="G194" s="24"/>
      <c r="H194" s="24"/>
    </row>
    <row r="195" spans="1:8" ht="16.5" customHeight="1">
      <c r="A195" s="117"/>
      <c r="B195" s="117"/>
      <c r="C195" s="92">
        <v>4260</v>
      </c>
      <c r="D195" s="93" t="s">
        <v>116</v>
      </c>
      <c r="E195" s="130">
        <v>168048</v>
      </c>
      <c r="F195" s="24"/>
      <c r="G195" s="24"/>
      <c r="H195" s="24">
        <f aca="true" t="shared" si="10" ref="H195:H211">E195+F195-G195</f>
        <v>168048</v>
      </c>
    </row>
    <row r="196" spans="1:8" ht="16.5" customHeight="1">
      <c r="A196" s="117"/>
      <c r="B196" s="117"/>
      <c r="C196" s="92">
        <v>4270</v>
      </c>
      <c r="D196" s="93" t="s">
        <v>117</v>
      </c>
      <c r="E196" s="130">
        <v>17000</v>
      </c>
      <c r="F196" s="24">
        <v>183300</v>
      </c>
      <c r="G196" s="24"/>
      <c r="H196" s="24">
        <f t="shared" si="10"/>
        <v>200300</v>
      </c>
    </row>
    <row r="197" spans="1:8" ht="16.5" customHeight="1">
      <c r="A197" s="117"/>
      <c r="B197" s="117"/>
      <c r="C197" s="92">
        <v>4300</v>
      </c>
      <c r="D197" s="93" t="s">
        <v>118</v>
      </c>
      <c r="E197" s="130">
        <v>56112</v>
      </c>
      <c r="F197" s="24">
        <v>8000</v>
      </c>
      <c r="G197" s="24"/>
      <c r="H197" s="24">
        <f t="shared" si="10"/>
        <v>64112</v>
      </c>
    </row>
    <row r="198" spans="1:8" ht="12.75" customHeight="1" hidden="1">
      <c r="A198" s="117"/>
      <c r="B198" s="117"/>
      <c r="C198" s="92">
        <v>4308</v>
      </c>
      <c r="D198" s="93" t="s">
        <v>119</v>
      </c>
      <c r="E198" s="130">
        <f>F198+G198</f>
        <v>0</v>
      </c>
      <c r="F198" s="24"/>
      <c r="G198" s="24"/>
      <c r="H198" s="24">
        <f t="shared" si="10"/>
        <v>0</v>
      </c>
    </row>
    <row r="199" spans="1:8" ht="12.75" customHeight="1" hidden="1">
      <c r="A199" s="117"/>
      <c r="B199" s="117"/>
      <c r="C199" s="92">
        <v>4309</v>
      </c>
      <c r="D199" s="93" t="s">
        <v>120</v>
      </c>
      <c r="E199" s="130">
        <f>F199+G199</f>
        <v>0</v>
      </c>
      <c r="F199" s="24"/>
      <c r="G199" s="24"/>
      <c r="H199" s="24">
        <f t="shared" si="10"/>
        <v>0</v>
      </c>
    </row>
    <row r="200" spans="1:8" ht="16.5" customHeight="1">
      <c r="A200" s="117"/>
      <c r="B200" s="117"/>
      <c r="C200" s="92">
        <v>4350</v>
      </c>
      <c r="D200" s="93" t="s">
        <v>121</v>
      </c>
      <c r="E200" s="130">
        <v>4800</v>
      </c>
      <c r="F200" s="24"/>
      <c r="G200" s="24"/>
      <c r="H200" s="24">
        <f t="shared" si="10"/>
        <v>4800</v>
      </c>
    </row>
    <row r="201" spans="1:8" ht="16.5" customHeight="1">
      <c r="A201" s="117"/>
      <c r="B201" s="117"/>
      <c r="C201" s="92">
        <v>4370</v>
      </c>
      <c r="D201" s="93" t="s">
        <v>122</v>
      </c>
      <c r="E201" s="130">
        <v>12800</v>
      </c>
      <c r="F201" s="24"/>
      <c r="G201" s="24"/>
      <c r="H201" s="24">
        <f t="shared" si="10"/>
        <v>12800</v>
      </c>
    </row>
    <row r="202" spans="1:8" ht="16.5" customHeight="1">
      <c r="A202" s="117"/>
      <c r="B202" s="117"/>
      <c r="C202" s="92">
        <v>4410</v>
      </c>
      <c r="D202" s="93" t="s">
        <v>123</v>
      </c>
      <c r="E202" s="130">
        <v>14000</v>
      </c>
      <c r="F202" s="24"/>
      <c r="G202" s="24"/>
      <c r="H202" s="24">
        <f t="shared" si="10"/>
        <v>14000</v>
      </c>
    </row>
    <row r="203" spans="1:8" ht="12.75" customHeight="1" hidden="1">
      <c r="A203" s="117"/>
      <c r="B203" s="117"/>
      <c r="C203" s="92">
        <v>4418</v>
      </c>
      <c r="D203" s="93" t="s">
        <v>124</v>
      </c>
      <c r="E203" s="130">
        <f>F203+G203</f>
        <v>0</v>
      </c>
      <c r="F203" s="24"/>
      <c r="G203" s="24"/>
      <c r="H203" s="24">
        <f t="shared" si="10"/>
        <v>0</v>
      </c>
    </row>
    <row r="204" spans="1:8" ht="12.75" customHeight="1" hidden="1">
      <c r="A204" s="117"/>
      <c r="B204" s="117"/>
      <c r="C204" s="92">
        <v>4419</v>
      </c>
      <c r="D204" s="93" t="s">
        <v>125</v>
      </c>
      <c r="E204" s="130">
        <f>F204+G204</f>
        <v>0</v>
      </c>
      <c r="F204" s="24"/>
      <c r="G204" s="24"/>
      <c r="H204" s="24">
        <f t="shared" si="10"/>
        <v>0</v>
      </c>
    </row>
    <row r="205" spans="1:8" ht="16.5" customHeight="1">
      <c r="A205" s="117"/>
      <c r="B205" s="117"/>
      <c r="C205" s="92">
        <v>4430</v>
      </c>
      <c r="D205" s="93" t="s">
        <v>126</v>
      </c>
      <c r="E205" s="130">
        <v>9600</v>
      </c>
      <c r="F205" s="24"/>
      <c r="G205" s="24"/>
      <c r="H205" s="24">
        <f t="shared" si="10"/>
        <v>9600</v>
      </c>
    </row>
    <row r="206" spans="1:8" ht="16.5" customHeight="1">
      <c r="A206" s="117"/>
      <c r="B206" s="117"/>
      <c r="C206" s="92">
        <v>4440</v>
      </c>
      <c r="D206" s="93" t="s">
        <v>127</v>
      </c>
      <c r="E206" s="130">
        <v>216272</v>
      </c>
      <c r="F206" s="24"/>
      <c r="G206" s="24"/>
      <c r="H206" s="24">
        <f t="shared" si="10"/>
        <v>216272</v>
      </c>
    </row>
    <row r="207" spans="1:8" ht="16.5" customHeight="1">
      <c r="A207" s="117"/>
      <c r="B207" s="117"/>
      <c r="C207" s="92">
        <v>4700</v>
      </c>
      <c r="D207" s="93" t="s">
        <v>128</v>
      </c>
      <c r="E207" s="130">
        <v>3700</v>
      </c>
      <c r="F207" s="24"/>
      <c r="G207" s="24"/>
      <c r="H207" s="24">
        <f t="shared" si="10"/>
        <v>3700</v>
      </c>
    </row>
    <row r="208" spans="1:8" ht="16.5" customHeight="1">
      <c r="A208" s="117"/>
      <c r="B208" s="117"/>
      <c r="C208" s="92">
        <v>4740</v>
      </c>
      <c r="D208" s="93" t="s">
        <v>129</v>
      </c>
      <c r="E208" s="130">
        <v>2200</v>
      </c>
      <c r="F208" s="24"/>
      <c r="G208" s="24"/>
      <c r="H208" s="24">
        <f t="shared" si="10"/>
        <v>2200</v>
      </c>
    </row>
    <row r="209" spans="1:8" ht="16.5" customHeight="1">
      <c r="A209" s="117"/>
      <c r="B209" s="117"/>
      <c r="C209" s="92">
        <v>4750</v>
      </c>
      <c r="D209" s="93" t="s">
        <v>130</v>
      </c>
      <c r="E209" s="130">
        <v>9500</v>
      </c>
      <c r="F209" s="24"/>
      <c r="G209" s="24"/>
      <c r="H209" s="24">
        <f t="shared" si="10"/>
        <v>9500</v>
      </c>
    </row>
    <row r="210" spans="1:8" ht="16.5" customHeight="1">
      <c r="A210" s="117"/>
      <c r="B210" s="117"/>
      <c r="C210" s="92">
        <v>6050</v>
      </c>
      <c r="D210" s="93" t="s">
        <v>131</v>
      </c>
      <c r="E210" s="130">
        <v>300000</v>
      </c>
      <c r="F210" s="24">
        <v>73540</v>
      </c>
      <c r="G210" s="24"/>
      <c r="H210" s="24">
        <f t="shared" si="10"/>
        <v>373540</v>
      </c>
    </row>
    <row r="211" spans="1:8" ht="16.5" customHeight="1">
      <c r="A211" s="117"/>
      <c r="B211" s="117"/>
      <c r="C211" s="92">
        <v>6060</v>
      </c>
      <c r="D211" s="93" t="s">
        <v>132</v>
      </c>
      <c r="E211" s="130">
        <f>F211+G211</f>
        <v>0</v>
      </c>
      <c r="F211" s="24"/>
      <c r="G211" s="24"/>
      <c r="H211" s="24">
        <f t="shared" si="10"/>
        <v>0</v>
      </c>
    </row>
    <row r="212" spans="1:8" s="16" customFormat="1" ht="16.5" customHeight="1">
      <c r="A212" s="115"/>
      <c r="B212" s="115">
        <v>80103</v>
      </c>
      <c r="C212" s="110"/>
      <c r="D212" s="111" t="s">
        <v>133</v>
      </c>
      <c r="E212" s="20">
        <f>E213+E214+E215+E216+E217+E219+E220+E221+E223+E224+E225</f>
        <v>433833</v>
      </c>
      <c r="F212" s="20">
        <f>F213+F214+F215+F216+F217+F219+F220+F221+F223+F224+F225</f>
        <v>0</v>
      </c>
      <c r="G212" s="20">
        <f>G213+G214+G215+G216+G217+G219+G220+G221+G223+G224+G225</f>
        <v>0</v>
      </c>
      <c r="H212" s="20">
        <f>H213+H214+H215+H216+H217+H219+H220+H221+H223+H224+H225</f>
        <v>433833</v>
      </c>
    </row>
    <row r="213" spans="1:8" ht="16.5" customHeight="1">
      <c r="A213" s="117"/>
      <c r="B213" s="117"/>
      <c r="C213" s="92">
        <v>3020</v>
      </c>
      <c r="D213" s="93" t="s">
        <v>134</v>
      </c>
      <c r="E213" s="130">
        <v>30121</v>
      </c>
      <c r="F213" s="24"/>
      <c r="G213" s="24"/>
      <c r="H213" s="24">
        <f>E213+F213-G213</f>
        <v>30121</v>
      </c>
    </row>
    <row r="214" spans="1:8" ht="16.5" customHeight="1">
      <c r="A214" s="117"/>
      <c r="B214" s="117"/>
      <c r="C214" s="92">
        <v>4010</v>
      </c>
      <c r="D214" s="93" t="s">
        <v>135</v>
      </c>
      <c r="E214" s="130">
        <v>292044</v>
      </c>
      <c r="F214" s="24"/>
      <c r="G214" s="24"/>
      <c r="H214" s="24">
        <f aca="true" t="shared" si="11" ref="H214:H225">E214+F214-G214</f>
        <v>292044</v>
      </c>
    </row>
    <row r="215" spans="1:8" ht="16.5" customHeight="1">
      <c r="A215" s="117"/>
      <c r="B215" s="117"/>
      <c r="C215" s="92">
        <v>4040</v>
      </c>
      <c r="D215" s="93" t="s">
        <v>136</v>
      </c>
      <c r="E215" s="130">
        <v>23370</v>
      </c>
      <c r="F215" s="24"/>
      <c r="G215" s="24"/>
      <c r="H215" s="24">
        <f t="shared" si="11"/>
        <v>23370</v>
      </c>
    </row>
    <row r="216" spans="1:8" ht="16.5" customHeight="1">
      <c r="A216" s="117"/>
      <c r="B216" s="117"/>
      <c r="C216" s="92">
        <v>4110</v>
      </c>
      <c r="D216" s="93" t="s">
        <v>137</v>
      </c>
      <c r="E216" s="130">
        <v>53421</v>
      </c>
      <c r="F216" s="24"/>
      <c r="G216" s="24"/>
      <c r="H216" s="24">
        <f t="shared" si="11"/>
        <v>53421</v>
      </c>
    </row>
    <row r="217" spans="1:8" ht="16.5" customHeight="1">
      <c r="A217" s="117"/>
      <c r="B217" s="117"/>
      <c r="C217" s="92">
        <v>4120</v>
      </c>
      <c r="D217" s="93" t="s">
        <v>138</v>
      </c>
      <c r="E217" s="130">
        <v>8465</v>
      </c>
      <c r="F217" s="24"/>
      <c r="G217" s="24"/>
      <c r="H217" s="24">
        <f t="shared" si="11"/>
        <v>8465</v>
      </c>
    </row>
    <row r="218" spans="1:8" ht="12.75" customHeight="1" hidden="1">
      <c r="A218" s="117"/>
      <c r="B218" s="117"/>
      <c r="C218" s="92"/>
      <c r="D218" s="93"/>
      <c r="E218" s="130"/>
      <c r="F218" s="24"/>
      <c r="G218" s="24"/>
      <c r="H218" s="24">
        <f t="shared" si="11"/>
        <v>0</v>
      </c>
    </row>
    <row r="219" spans="1:8" ht="16.5" customHeight="1">
      <c r="A219" s="117"/>
      <c r="B219" s="117"/>
      <c r="C219" s="92">
        <v>4210</v>
      </c>
      <c r="D219" s="93" t="s">
        <v>139</v>
      </c>
      <c r="E219" s="130">
        <v>3650</v>
      </c>
      <c r="F219" s="24"/>
      <c r="G219" s="24"/>
      <c r="H219" s="24">
        <f t="shared" si="11"/>
        <v>3650</v>
      </c>
    </row>
    <row r="220" spans="1:8" ht="16.5" customHeight="1">
      <c r="A220" s="117"/>
      <c r="B220" s="117"/>
      <c r="C220" s="92">
        <v>4240</v>
      </c>
      <c r="D220" s="93" t="s">
        <v>140</v>
      </c>
      <c r="E220" s="130">
        <v>4100</v>
      </c>
      <c r="F220" s="24"/>
      <c r="G220" s="24"/>
      <c r="H220" s="24">
        <f t="shared" si="11"/>
        <v>4100</v>
      </c>
    </row>
    <row r="221" spans="1:8" ht="12.75" customHeight="1" hidden="1">
      <c r="A221" s="117"/>
      <c r="B221" s="117"/>
      <c r="C221" s="92"/>
      <c r="D221" s="93"/>
      <c r="E221" s="130"/>
      <c r="F221" s="24"/>
      <c r="G221" s="24"/>
      <c r="H221" s="24">
        <f t="shared" si="11"/>
        <v>0</v>
      </c>
    </row>
    <row r="222" spans="1:8" ht="12.75" customHeight="1" hidden="1">
      <c r="A222" s="117"/>
      <c r="B222" s="117"/>
      <c r="C222" s="92"/>
      <c r="D222" s="93"/>
      <c r="E222" s="130"/>
      <c r="F222" s="24"/>
      <c r="G222" s="24"/>
      <c r="H222" s="24">
        <f t="shared" si="11"/>
        <v>0</v>
      </c>
    </row>
    <row r="223" spans="1:8" ht="16.5" customHeight="1">
      <c r="A223" s="117"/>
      <c r="B223" s="117"/>
      <c r="C223" s="92">
        <v>4300</v>
      </c>
      <c r="D223" s="93" t="s">
        <v>141</v>
      </c>
      <c r="E223" s="130">
        <v>950</v>
      </c>
      <c r="F223" s="24"/>
      <c r="G223" s="24"/>
      <c r="H223" s="24">
        <f t="shared" si="11"/>
        <v>950</v>
      </c>
    </row>
    <row r="224" spans="1:8" ht="16.5" customHeight="1">
      <c r="A224" s="117"/>
      <c r="B224" s="117"/>
      <c r="C224" s="92">
        <v>4410</v>
      </c>
      <c r="D224" s="131" t="s">
        <v>142</v>
      </c>
      <c r="E224" s="130">
        <v>510</v>
      </c>
      <c r="F224" s="24"/>
      <c r="G224" s="24"/>
      <c r="H224" s="24">
        <f t="shared" si="11"/>
        <v>510</v>
      </c>
    </row>
    <row r="225" spans="1:8" ht="16.5" customHeight="1">
      <c r="A225" s="117"/>
      <c r="B225" s="117"/>
      <c r="C225" s="92">
        <v>4440</v>
      </c>
      <c r="D225" s="93" t="s">
        <v>143</v>
      </c>
      <c r="E225" s="130">
        <v>17202</v>
      </c>
      <c r="F225" s="24"/>
      <c r="G225" s="24"/>
      <c r="H225" s="24">
        <f t="shared" si="11"/>
        <v>17202</v>
      </c>
    </row>
    <row r="226" spans="1:8" s="16" customFormat="1" ht="16.5" customHeight="1">
      <c r="A226" s="115"/>
      <c r="B226" s="115">
        <v>80110</v>
      </c>
      <c r="C226" s="110"/>
      <c r="D226" s="111" t="s">
        <v>144</v>
      </c>
      <c r="E226" s="20">
        <f>SUM(E227:E265)</f>
        <v>2795982</v>
      </c>
      <c r="F226" s="20">
        <f>SUM(F227:F265)</f>
        <v>3000</v>
      </c>
      <c r="G226" s="20">
        <f>SUM(G227:G265)</f>
        <v>3000</v>
      </c>
      <c r="H226" s="20">
        <f>SUM(H227:H265)</f>
        <v>2795982</v>
      </c>
    </row>
    <row r="227" spans="1:8" ht="16.5" customHeight="1">
      <c r="A227" s="117"/>
      <c r="B227" s="117"/>
      <c r="C227" s="92">
        <v>3020</v>
      </c>
      <c r="D227" s="93" t="s">
        <v>145</v>
      </c>
      <c r="E227" s="130">
        <v>159123</v>
      </c>
      <c r="F227" s="24"/>
      <c r="G227" s="24"/>
      <c r="H227" s="24">
        <f>E227+F227-G227</f>
        <v>159123</v>
      </c>
    </row>
    <row r="228" spans="1:8" ht="16.5" customHeight="1">
      <c r="A228" s="117"/>
      <c r="B228" s="117"/>
      <c r="C228" s="92">
        <v>4010</v>
      </c>
      <c r="D228" s="93" t="s">
        <v>146</v>
      </c>
      <c r="E228" s="130">
        <v>1774252</v>
      </c>
      <c r="F228" s="24"/>
      <c r="G228" s="24"/>
      <c r="H228" s="24">
        <f>E228+F228-G228</f>
        <v>1774252</v>
      </c>
    </row>
    <row r="229" spans="1:8" ht="16.5" customHeight="1">
      <c r="A229" s="117"/>
      <c r="B229" s="117"/>
      <c r="C229" s="92">
        <v>4040</v>
      </c>
      <c r="D229" s="93" t="s">
        <v>147</v>
      </c>
      <c r="E229" s="130">
        <v>134626</v>
      </c>
      <c r="F229" s="24"/>
      <c r="G229" s="24"/>
      <c r="H229" s="24">
        <f>E229+F229-G229</f>
        <v>134626</v>
      </c>
    </row>
    <row r="230" spans="1:8" ht="16.5" customHeight="1">
      <c r="A230" s="117"/>
      <c r="B230" s="117"/>
      <c r="C230" s="92">
        <v>4110</v>
      </c>
      <c r="D230" s="93" t="s">
        <v>148</v>
      </c>
      <c r="E230" s="130">
        <v>318708</v>
      </c>
      <c r="F230" s="24"/>
      <c r="G230" s="24"/>
      <c r="H230" s="24">
        <f>E230+F230-G230</f>
        <v>318708</v>
      </c>
    </row>
    <row r="231" spans="1:8" ht="12.75" customHeight="1" hidden="1">
      <c r="A231" s="117"/>
      <c r="B231" s="117"/>
      <c r="C231" s="92"/>
      <c r="D231" s="93"/>
      <c r="E231" s="130"/>
      <c r="F231" s="24"/>
      <c r="G231" s="24"/>
      <c r="H231" s="24"/>
    </row>
    <row r="232" spans="1:8" ht="12.75" customHeight="1" hidden="1">
      <c r="A232" s="117"/>
      <c r="B232" s="117"/>
      <c r="C232" s="92"/>
      <c r="D232" s="93"/>
      <c r="E232" s="130"/>
      <c r="F232" s="24"/>
      <c r="G232" s="24"/>
      <c r="H232" s="24"/>
    </row>
    <row r="233" spans="1:8" ht="16.5" customHeight="1">
      <c r="A233" s="117"/>
      <c r="B233" s="117"/>
      <c r="C233" s="92">
        <v>4120</v>
      </c>
      <c r="D233" s="93" t="s">
        <v>149</v>
      </c>
      <c r="E233" s="130">
        <v>50507</v>
      </c>
      <c r="F233" s="24"/>
      <c r="G233" s="24"/>
      <c r="H233" s="24">
        <f>E233+F233-G233</f>
        <v>50507</v>
      </c>
    </row>
    <row r="234" spans="1:8" ht="12.75" customHeight="1" hidden="1">
      <c r="A234" s="117"/>
      <c r="B234" s="117"/>
      <c r="C234" s="92"/>
      <c r="D234" s="93"/>
      <c r="E234" s="130"/>
      <c r="F234" s="24"/>
      <c r="G234" s="24"/>
      <c r="H234" s="24"/>
    </row>
    <row r="235" spans="1:8" ht="12.75" customHeight="1" hidden="1">
      <c r="A235" s="117"/>
      <c r="B235" s="117"/>
      <c r="C235" s="92"/>
      <c r="D235" s="93"/>
      <c r="E235" s="130"/>
      <c r="F235" s="24"/>
      <c r="G235" s="24"/>
      <c r="H235" s="24"/>
    </row>
    <row r="236" spans="1:8" ht="16.5" customHeight="1">
      <c r="A236" s="117"/>
      <c r="B236" s="117"/>
      <c r="C236" s="92">
        <v>4170</v>
      </c>
      <c r="D236" s="93" t="s">
        <v>150</v>
      </c>
      <c r="E236" s="130">
        <v>3000</v>
      </c>
      <c r="F236" s="24"/>
      <c r="G236" s="24"/>
      <c r="H236" s="24">
        <f>E236+F236-G236</f>
        <v>3000</v>
      </c>
    </row>
    <row r="237" spans="1:8" ht="12.75" customHeight="1" hidden="1">
      <c r="A237" s="117"/>
      <c r="B237" s="117"/>
      <c r="C237" s="92"/>
      <c r="D237" s="93"/>
      <c r="E237" s="130"/>
      <c r="F237" s="24"/>
      <c r="G237" s="24"/>
      <c r="H237" s="24"/>
    </row>
    <row r="238" spans="1:8" ht="12.75" customHeight="1" hidden="1">
      <c r="A238" s="117"/>
      <c r="B238" s="117"/>
      <c r="C238" s="92"/>
      <c r="D238" s="93"/>
      <c r="E238" s="130"/>
      <c r="F238" s="24"/>
      <c r="G238" s="24"/>
      <c r="H238" s="24"/>
    </row>
    <row r="239" spans="1:8" ht="16.5" customHeight="1">
      <c r="A239" s="117"/>
      <c r="B239" s="117"/>
      <c r="C239" s="92">
        <v>4210</v>
      </c>
      <c r="D239" s="93" t="s">
        <v>151</v>
      </c>
      <c r="E239" s="130">
        <v>135000</v>
      </c>
      <c r="F239" s="24"/>
      <c r="G239" s="24"/>
      <c r="H239" s="24">
        <f>E239+F239-G239</f>
        <v>135000</v>
      </c>
    </row>
    <row r="240" spans="1:8" ht="12.75" customHeight="1" hidden="1">
      <c r="A240" s="117"/>
      <c r="B240" s="117"/>
      <c r="C240" s="92"/>
      <c r="D240" s="93"/>
      <c r="E240" s="130"/>
      <c r="F240" s="24"/>
      <c r="G240" s="24"/>
      <c r="H240" s="24"/>
    </row>
    <row r="241" spans="1:8" ht="12.75" customHeight="1" hidden="1">
      <c r="A241" s="117"/>
      <c r="B241" s="117"/>
      <c r="C241" s="92"/>
      <c r="D241" s="93"/>
      <c r="E241" s="130"/>
      <c r="F241" s="24"/>
      <c r="G241" s="24"/>
      <c r="H241" s="24"/>
    </row>
    <row r="242" spans="1:8" ht="16.5" customHeight="1">
      <c r="A242" s="117"/>
      <c r="B242" s="117"/>
      <c r="C242" s="92">
        <v>4240</v>
      </c>
      <c r="D242" s="93" t="s">
        <v>152</v>
      </c>
      <c r="E242" s="130">
        <v>10000</v>
      </c>
      <c r="F242" s="24"/>
      <c r="G242" s="24">
        <v>3000</v>
      </c>
      <c r="H242" s="24">
        <f>E242+F242-G242</f>
        <v>7000</v>
      </c>
    </row>
    <row r="243" spans="1:8" ht="12.75" customHeight="1" hidden="1">
      <c r="A243" s="117"/>
      <c r="B243" s="117"/>
      <c r="C243" s="92"/>
      <c r="D243" s="93"/>
      <c r="E243" s="130"/>
      <c r="F243" s="24"/>
      <c r="G243" s="24"/>
      <c r="H243" s="24"/>
    </row>
    <row r="244" spans="1:8" ht="12.75" customHeight="1" hidden="1">
      <c r="A244" s="117"/>
      <c r="B244" s="117"/>
      <c r="C244" s="92"/>
      <c r="D244" s="93"/>
      <c r="E244" s="130"/>
      <c r="F244" s="24"/>
      <c r="G244" s="24"/>
      <c r="H244" s="24"/>
    </row>
    <row r="245" spans="1:8" ht="16.5" customHeight="1">
      <c r="A245" s="117"/>
      <c r="B245" s="117"/>
      <c r="C245" s="92">
        <v>4260</v>
      </c>
      <c r="D245" s="93" t="s">
        <v>153</v>
      </c>
      <c r="E245" s="130">
        <v>26000</v>
      </c>
      <c r="F245" s="24"/>
      <c r="G245" s="24"/>
      <c r="H245" s="24">
        <f>E245+F245-G245</f>
        <v>26000</v>
      </c>
    </row>
    <row r="246" spans="1:8" ht="12.75" customHeight="1" hidden="1">
      <c r="A246" s="117"/>
      <c r="B246" s="117"/>
      <c r="C246" s="92"/>
      <c r="D246" s="93"/>
      <c r="E246" s="130"/>
      <c r="F246" s="24"/>
      <c r="G246" s="24"/>
      <c r="H246" s="24"/>
    </row>
    <row r="247" spans="1:8" ht="12.75" customHeight="1" hidden="1">
      <c r="A247" s="117"/>
      <c r="B247" s="117"/>
      <c r="C247" s="92"/>
      <c r="D247" s="93"/>
      <c r="E247" s="130"/>
      <c r="F247" s="24"/>
      <c r="G247" s="24"/>
      <c r="H247" s="24"/>
    </row>
    <row r="248" spans="1:8" ht="16.5" customHeight="1">
      <c r="A248" s="117"/>
      <c r="B248" s="117"/>
      <c r="C248" s="92">
        <v>4270</v>
      </c>
      <c r="D248" s="93" t="s">
        <v>154</v>
      </c>
      <c r="E248" s="130">
        <v>8000</v>
      </c>
      <c r="F248" s="24">
        <v>3000</v>
      </c>
      <c r="G248" s="24"/>
      <c r="H248" s="24">
        <f>E248+F248-G248</f>
        <v>11000</v>
      </c>
    </row>
    <row r="249" spans="1:8" ht="16.5" customHeight="1">
      <c r="A249" s="117"/>
      <c r="B249" s="117"/>
      <c r="C249" s="92">
        <v>4300</v>
      </c>
      <c r="D249" s="93" t="s">
        <v>155</v>
      </c>
      <c r="E249" s="130">
        <v>19358</v>
      </c>
      <c r="F249" s="24"/>
      <c r="G249" s="24"/>
      <c r="H249" s="24">
        <f>E249+F249-G249</f>
        <v>19358</v>
      </c>
    </row>
    <row r="250" spans="1:8" ht="12.75" customHeight="1" hidden="1">
      <c r="A250" s="117"/>
      <c r="B250" s="117"/>
      <c r="C250" s="92"/>
      <c r="D250" s="93"/>
      <c r="E250" s="130"/>
      <c r="F250" s="24"/>
      <c r="G250" s="24"/>
      <c r="H250" s="24"/>
    </row>
    <row r="251" spans="1:8" ht="12.75" customHeight="1" hidden="1">
      <c r="A251" s="117"/>
      <c r="B251" s="117"/>
      <c r="C251" s="92"/>
      <c r="D251" s="93"/>
      <c r="E251" s="130"/>
      <c r="F251" s="24"/>
      <c r="G251" s="24"/>
      <c r="H251" s="24"/>
    </row>
    <row r="252" spans="1:8" ht="16.5" customHeight="1">
      <c r="A252" s="117"/>
      <c r="B252" s="117"/>
      <c r="C252" s="92">
        <v>4350</v>
      </c>
      <c r="D252" s="93" t="s">
        <v>156</v>
      </c>
      <c r="E252" s="130">
        <v>1400</v>
      </c>
      <c r="F252" s="24"/>
      <c r="G252" s="24"/>
      <c r="H252" s="24">
        <f>E252+F252-G252</f>
        <v>1400</v>
      </c>
    </row>
    <row r="253" spans="1:8" ht="16.5" customHeight="1">
      <c r="A253" s="117"/>
      <c r="B253" s="117"/>
      <c r="C253" s="92">
        <v>4360</v>
      </c>
      <c r="D253" s="93" t="s">
        <v>157</v>
      </c>
      <c r="E253" s="130">
        <v>2000</v>
      </c>
      <c r="F253" s="24"/>
      <c r="G253" s="24"/>
      <c r="H253" s="24">
        <f>E253+F253-G253</f>
        <v>2000</v>
      </c>
    </row>
    <row r="254" spans="1:8" ht="16.5" customHeight="1">
      <c r="A254" s="117"/>
      <c r="B254" s="117"/>
      <c r="C254" s="92">
        <v>4370</v>
      </c>
      <c r="D254" s="93" t="s">
        <v>158</v>
      </c>
      <c r="E254" s="130">
        <v>3500</v>
      </c>
      <c r="F254" s="24"/>
      <c r="G254" s="24"/>
      <c r="H254" s="24">
        <f>E254+F254-G254</f>
        <v>3500</v>
      </c>
    </row>
    <row r="255" spans="1:8" ht="16.5" customHeight="1">
      <c r="A255" s="117"/>
      <c r="B255" s="117"/>
      <c r="C255" s="92">
        <v>4410</v>
      </c>
      <c r="D255" s="93" t="s">
        <v>159</v>
      </c>
      <c r="E255" s="130">
        <v>7000</v>
      </c>
      <c r="F255" s="24"/>
      <c r="G255" s="24"/>
      <c r="H255" s="24">
        <f>E255+F255-G255</f>
        <v>7000</v>
      </c>
    </row>
    <row r="256" spans="1:8" ht="12.75" customHeight="1" hidden="1">
      <c r="A256" s="117"/>
      <c r="B256" s="117"/>
      <c r="C256" s="92"/>
      <c r="D256" s="93"/>
      <c r="E256" s="130"/>
      <c r="F256" s="24"/>
      <c r="G256" s="24"/>
      <c r="H256" s="24"/>
    </row>
    <row r="257" spans="1:8" ht="12.75" customHeight="1" hidden="1">
      <c r="A257" s="117"/>
      <c r="B257" s="117"/>
      <c r="C257" s="92"/>
      <c r="D257" s="93"/>
      <c r="E257" s="130"/>
      <c r="F257" s="24"/>
      <c r="G257" s="24"/>
      <c r="H257" s="24"/>
    </row>
    <row r="258" spans="1:8" ht="12.75" customHeight="1" hidden="1">
      <c r="A258" s="117"/>
      <c r="B258" s="117"/>
      <c r="C258" s="92"/>
      <c r="D258" s="93"/>
      <c r="E258" s="130"/>
      <c r="F258" s="24"/>
      <c r="G258" s="24"/>
      <c r="H258" s="24"/>
    </row>
    <row r="259" spans="1:8" ht="16.5" customHeight="1">
      <c r="A259" s="117"/>
      <c r="B259" s="117"/>
      <c r="C259" s="92">
        <v>4430</v>
      </c>
      <c r="D259" s="93" t="s">
        <v>160</v>
      </c>
      <c r="E259" s="130">
        <v>4000</v>
      </c>
      <c r="F259" s="24"/>
      <c r="G259" s="24"/>
      <c r="H259" s="24">
        <f aca="true" t="shared" si="12" ref="H259:H265">E259+F259-G259</f>
        <v>4000</v>
      </c>
    </row>
    <row r="260" spans="1:8" ht="16.5" customHeight="1">
      <c r="A260" s="117"/>
      <c r="B260" s="117"/>
      <c r="C260" s="92">
        <v>4440</v>
      </c>
      <c r="D260" s="93" t="s">
        <v>161</v>
      </c>
      <c r="E260" s="130">
        <v>106508</v>
      </c>
      <c r="F260" s="24"/>
      <c r="G260" s="24"/>
      <c r="H260" s="24">
        <f t="shared" si="12"/>
        <v>106508</v>
      </c>
    </row>
    <row r="261" spans="1:8" ht="16.5" customHeight="1">
      <c r="A261" s="117"/>
      <c r="B261" s="117"/>
      <c r="C261" s="92">
        <v>4700</v>
      </c>
      <c r="D261" s="93" t="s">
        <v>162</v>
      </c>
      <c r="E261" s="130">
        <v>1500</v>
      </c>
      <c r="F261" s="24"/>
      <c r="G261" s="24"/>
      <c r="H261" s="24">
        <f t="shared" si="12"/>
        <v>1500</v>
      </c>
    </row>
    <row r="262" spans="1:8" ht="16.5" customHeight="1">
      <c r="A262" s="117"/>
      <c r="B262" s="117"/>
      <c r="C262" s="92">
        <v>4740</v>
      </c>
      <c r="D262" s="93" t="s">
        <v>163</v>
      </c>
      <c r="E262" s="130">
        <v>1500</v>
      </c>
      <c r="F262" s="24"/>
      <c r="G262" s="24"/>
      <c r="H262" s="24">
        <f t="shared" si="12"/>
        <v>1500</v>
      </c>
    </row>
    <row r="263" spans="1:8" ht="16.5" customHeight="1">
      <c r="A263" s="117"/>
      <c r="B263" s="117"/>
      <c r="C263" s="92">
        <v>4750</v>
      </c>
      <c r="D263" s="93" t="s">
        <v>164</v>
      </c>
      <c r="E263" s="130">
        <v>5000</v>
      </c>
      <c r="F263" s="24"/>
      <c r="G263" s="24"/>
      <c r="H263" s="24">
        <f t="shared" si="12"/>
        <v>5000</v>
      </c>
    </row>
    <row r="264" spans="1:8" ht="16.5" customHeight="1">
      <c r="A264" s="117"/>
      <c r="B264" s="117"/>
      <c r="C264" s="92">
        <v>6050</v>
      </c>
      <c r="D264" s="93" t="s">
        <v>165</v>
      </c>
      <c r="E264" s="130">
        <v>25000</v>
      </c>
      <c r="F264" s="24"/>
      <c r="G264" s="24"/>
      <c r="H264" s="24">
        <f t="shared" si="12"/>
        <v>25000</v>
      </c>
    </row>
    <row r="265" spans="1:8" ht="16.5" customHeight="1">
      <c r="A265" s="117"/>
      <c r="B265" s="117"/>
      <c r="C265" s="92">
        <v>6060</v>
      </c>
      <c r="D265" s="93" t="s">
        <v>166</v>
      </c>
      <c r="E265" s="130">
        <f>F265+G265</f>
        <v>0</v>
      </c>
      <c r="F265" s="24"/>
      <c r="G265" s="24"/>
      <c r="H265" s="24">
        <f t="shared" si="12"/>
        <v>0</v>
      </c>
    </row>
    <row r="266" spans="1:8" s="16" customFormat="1" ht="16.5" customHeight="1">
      <c r="A266" s="115"/>
      <c r="B266" s="115">
        <v>80113</v>
      </c>
      <c r="C266" s="110"/>
      <c r="D266" s="111" t="s">
        <v>167</v>
      </c>
      <c r="E266" s="20">
        <f>E267</f>
        <v>834000</v>
      </c>
      <c r="F266" s="20">
        <f>F267</f>
        <v>0</v>
      </c>
      <c r="G266" s="20">
        <f>G267</f>
        <v>0</v>
      </c>
      <c r="H266" s="20">
        <f>H267</f>
        <v>834000</v>
      </c>
    </row>
    <row r="267" spans="1:8" ht="16.5" customHeight="1">
      <c r="A267" s="117"/>
      <c r="B267" s="117"/>
      <c r="C267" s="92">
        <v>4300</v>
      </c>
      <c r="D267" s="93" t="s">
        <v>168</v>
      </c>
      <c r="E267" s="130">
        <v>834000</v>
      </c>
      <c r="F267" s="24"/>
      <c r="G267" s="24"/>
      <c r="H267" s="24">
        <f>E267+F267-G267</f>
        <v>834000</v>
      </c>
    </row>
    <row r="268" spans="1:8" s="16" customFormat="1" ht="16.5" customHeight="1">
      <c r="A268" s="115"/>
      <c r="B268" s="115">
        <v>80114</v>
      </c>
      <c r="C268" s="110"/>
      <c r="D268" s="111" t="s">
        <v>169</v>
      </c>
      <c r="E268" s="20">
        <f>SUM(E269:E285)</f>
        <v>396551</v>
      </c>
      <c r="F268" s="20">
        <f>SUM(F269:F285)</f>
        <v>0</v>
      </c>
      <c r="G268" s="20">
        <f>SUM(G269:G285)</f>
        <v>0</v>
      </c>
      <c r="H268" s="20">
        <f>SUM(H269:H285)</f>
        <v>396551</v>
      </c>
    </row>
    <row r="269" spans="1:8" ht="16.5" customHeight="1">
      <c r="A269" s="117"/>
      <c r="B269" s="117"/>
      <c r="C269" s="92">
        <v>4010</v>
      </c>
      <c r="D269" s="93" t="s">
        <v>170</v>
      </c>
      <c r="E269" s="130">
        <v>271554</v>
      </c>
      <c r="F269" s="24"/>
      <c r="G269" s="24"/>
      <c r="H269" s="24">
        <f aca="true" t="shared" si="13" ref="H269:H285">E269+F269-G269</f>
        <v>271554</v>
      </c>
    </row>
    <row r="270" spans="1:8" ht="16.5" customHeight="1">
      <c r="A270" s="117"/>
      <c r="B270" s="117"/>
      <c r="C270" s="92">
        <v>4040</v>
      </c>
      <c r="D270" s="93" t="s">
        <v>171</v>
      </c>
      <c r="E270" s="130">
        <v>16000</v>
      </c>
      <c r="F270" s="24"/>
      <c r="G270" s="24"/>
      <c r="H270" s="24">
        <f t="shared" si="13"/>
        <v>16000</v>
      </c>
    </row>
    <row r="271" spans="1:8" ht="16.5" customHeight="1">
      <c r="A271" s="117"/>
      <c r="B271" s="117"/>
      <c r="C271" s="92">
        <v>4110</v>
      </c>
      <c r="D271" s="93" t="s">
        <v>172</v>
      </c>
      <c r="E271" s="130">
        <v>44688</v>
      </c>
      <c r="F271" s="24"/>
      <c r="G271" s="24"/>
      <c r="H271" s="24">
        <f t="shared" si="13"/>
        <v>44688</v>
      </c>
    </row>
    <row r="272" spans="1:8" ht="16.5" customHeight="1">
      <c r="A272" s="117"/>
      <c r="B272" s="117"/>
      <c r="C272" s="92">
        <v>4120</v>
      </c>
      <c r="D272" s="93" t="s">
        <v>173</v>
      </c>
      <c r="E272" s="130">
        <v>7082</v>
      </c>
      <c r="F272" s="24"/>
      <c r="G272" s="24"/>
      <c r="H272" s="24">
        <f t="shared" si="13"/>
        <v>7082</v>
      </c>
    </row>
    <row r="273" spans="1:8" ht="16.5" customHeight="1">
      <c r="A273" s="117"/>
      <c r="B273" s="117"/>
      <c r="C273" s="92">
        <v>4170</v>
      </c>
      <c r="D273" s="93" t="s">
        <v>174</v>
      </c>
      <c r="E273" s="130">
        <v>1500</v>
      </c>
      <c r="F273" s="24"/>
      <c r="G273" s="24"/>
      <c r="H273" s="24">
        <f t="shared" si="13"/>
        <v>1500</v>
      </c>
    </row>
    <row r="274" spans="1:8" ht="16.5" customHeight="1">
      <c r="A274" s="117"/>
      <c r="B274" s="117"/>
      <c r="C274" s="92">
        <v>4210</v>
      </c>
      <c r="D274" s="93" t="s">
        <v>175</v>
      </c>
      <c r="E274" s="130">
        <v>15000</v>
      </c>
      <c r="F274" s="24"/>
      <c r="G274" s="24"/>
      <c r="H274" s="24">
        <f t="shared" si="13"/>
        <v>15000</v>
      </c>
    </row>
    <row r="275" spans="1:8" ht="16.5" customHeight="1">
      <c r="A275" s="117"/>
      <c r="B275" s="117"/>
      <c r="C275" s="92">
        <v>4270</v>
      </c>
      <c r="D275" s="93" t="s">
        <v>176</v>
      </c>
      <c r="E275" s="130">
        <v>1000</v>
      </c>
      <c r="F275" s="24"/>
      <c r="G275" s="24"/>
      <c r="H275" s="24">
        <f t="shared" si="13"/>
        <v>1000</v>
      </c>
    </row>
    <row r="276" spans="1:8" ht="16.5" customHeight="1">
      <c r="A276" s="117"/>
      <c r="B276" s="117"/>
      <c r="C276" s="92">
        <v>4300</v>
      </c>
      <c r="D276" s="93" t="s">
        <v>177</v>
      </c>
      <c r="E276" s="130">
        <v>6360</v>
      </c>
      <c r="F276" s="24"/>
      <c r="G276" s="24"/>
      <c r="H276" s="24">
        <f t="shared" si="13"/>
        <v>6360</v>
      </c>
    </row>
    <row r="277" spans="1:8" ht="16.5" customHeight="1">
      <c r="A277" s="117"/>
      <c r="B277" s="117"/>
      <c r="C277" s="92">
        <v>4350</v>
      </c>
      <c r="D277" s="93" t="s">
        <v>178</v>
      </c>
      <c r="E277" s="130">
        <f>F277+G277</f>
        <v>0</v>
      </c>
      <c r="F277" s="24"/>
      <c r="G277" s="24"/>
      <c r="H277" s="24">
        <f t="shared" si="13"/>
        <v>0</v>
      </c>
    </row>
    <row r="278" spans="1:8" ht="16.5" customHeight="1">
      <c r="A278" s="117"/>
      <c r="B278" s="117"/>
      <c r="C278" s="92">
        <v>4370</v>
      </c>
      <c r="D278" s="93" t="s">
        <v>183</v>
      </c>
      <c r="E278" s="130">
        <v>4000</v>
      </c>
      <c r="F278" s="24"/>
      <c r="G278" s="24"/>
      <c r="H278" s="24">
        <f t="shared" si="13"/>
        <v>4000</v>
      </c>
    </row>
    <row r="279" spans="1:8" ht="16.5" customHeight="1">
      <c r="A279" s="117"/>
      <c r="B279" s="117"/>
      <c r="C279" s="92">
        <v>4410</v>
      </c>
      <c r="D279" s="93" t="s">
        <v>184</v>
      </c>
      <c r="E279" s="130">
        <v>8000</v>
      </c>
      <c r="F279" s="24"/>
      <c r="G279" s="24"/>
      <c r="H279" s="24">
        <f t="shared" si="13"/>
        <v>8000</v>
      </c>
    </row>
    <row r="280" spans="1:8" ht="16.5" customHeight="1">
      <c r="A280" s="117"/>
      <c r="B280" s="117"/>
      <c r="C280" s="92">
        <v>4430</v>
      </c>
      <c r="D280" s="93" t="s">
        <v>185</v>
      </c>
      <c r="E280" s="130">
        <v>800</v>
      </c>
      <c r="F280" s="24"/>
      <c r="G280" s="24"/>
      <c r="H280" s="24">
        <f t="shared" si="13"/>
        <v>800</v>
      </c>
    </row>
    <row r="281" spans="1:8" ht="16.5" customHeight="1">
      <c r="A281" s="117"/>
      <c r="B281" s="117"/>
      <c r="C281" s="92">
        <v>4440</v>
      </c>
      <c r="D281" s="93" t="s">
        <v>186</v>
      </c>
      <c r="E281" s="130">
        <v>9567</v>
      </c>
      <c r="F281" s="24"/>
      <c r="G281" s="24"/>
      <c r="H281" s="24">
        <f t="shared" si="13"/>
        <v>9567</v>
      </c>
    </row>
    <row r="282" spans="1:8" ht="16.5" customHeight="1">
      <c r="A282" s="117"/>
      <c r="B282" s="117"/>
      <c r="C282" s="92">
        <v>4700</v>
      </c>
      <c r="D282" s="93" t="s">
        <v>187</v>
      </c>
      <c r="E282" s="130">
        <v>3000</v>
      </c>
      <c r="F282" s="24"/>
      <c r="G282" s="24"/>
      <c r="H282" s="24">
        <f t="shared" si="13"/>
        <v>3000</v>
      </c>
    </row>
    <row r="283" spans="1:8" ht="16.5" customHeight="1">
      <c r="A283" s="117"/>
      <c r="B283" s="117"/>
      <c r="C283" s="92">
        <v>4740</v>
      </c>
      <c r="D283" s="93" t="s">
        <v>188</v>
      </c>
      <c r="E283" s="130">
        <v>2000</v>
      </c>
      <c r="F283" s="24"/>
      <c r="G283" s="24"/>
      <c r="H283" s="24">
        <f t="shared" si="13"/>
        <v>2000</v>
      </c>
    </row>
    <row r="284" spans="1:8" ht="16.5" customHeight="1">
      <c r="A284" s="117"/>
      <c r="B284" s="117"/>
      <c r="C284" s="92">
        <v>4750</v>
      </c>
      <c r="D284" s="93" t="s">
        <v>189</v>
      </c>
      <c r="E284" s="130">
        <v>6000</v>
      </c>
      <c r="F284" s="24"/>
      <c r="G284" s="24"/>
      <c r="H284" s="24">
        <f t="shared" si="13"/>
        <v>6000</v>
      </c>
    </row>
    <row r="285" spans="1:8" ht="16.5" customHeight="1">
      <c r="A285" s="117"/>
      <c r="B285" s="117"/>
      <c r="C285" s="92">
        <v>6060</v>
      </c>
      <c r="D285" s="93" t="s">
        <v>190</v>
      </c>
      <c r="E285" s="130">
        <f>F285+G285</f>
        <v>0</v>
      </c>
      <c r="F285" s="24"/>
      <c r="G285" s="24"/>
      <c r="H285" s="24">
        <f t="shared" si="13"/>
        <v>0</v>
      </c>
    </row>
    <row r="286" spans="1:8" s="16" customFormat="1" ht="16.5" customHeight="1">
      <c r="A286" s="115"/>
      <c r="B286" s="115">
        <v>80146</v>
      </c>
      <c r="C286" s="110"/>
      <c r="D286" s="111" t="s">
        <v>191</v>
      </c>
      <c r="E286" s="20">
        <f>E287+E288</f>
        <v>50055</v>
      </c>
      <c r="F286" s="20">
        <f>F287+F288</f>
        <v>0</v>
      </c>
      <c r="G286" s="20">
        <f>G287+G288</f>
        <v>0</v>
      </c>
      <c r="H286" s="20">
        <f>H287+H288</f>
        <v>50055</v>
      </c>
    </row>
    <row r="287" spans="1:8" ht="16.5" customHeight="1">
      <c r="A287" s="117"/>
      <c r="B287" s="117"/>
      <c r="C287" s="92">
        <v>4300</v>
      </c>
      <c r="D287" s="93" t="s">
        <v>192</v>
      </c>
      <c r="E287" s="130">
        <v>35039</v>
      </c>
      <c r="F287" s="24"/>
      <c r="G287" s="24"/>
      <c r="H287" s="24">
        <f>E287+F287-G287</f>
        <v>35039</v>
      </c>
    </row>
    <row r="288" spans="1:8" ht="16.5" customHeight="1">
      <c r="A288" s="117"/>
      <c r="B288" s="117"/>
      <c r="C288" s="92">
        <v>4700</v>
      </c>
      <c r="D288" s="93" t="s">
        <v>193</v>
      </c>
      <c r="E288" s="130">
        <v>15016</v>
      </c>
      <c r="F288" s="24"/>
      <c r="G288" s="24"/>
      <c r="H288" s="24">
        <f>E288+F288-G288</f>
        <v>15016</v>
      </c>
    </row>
    <row r="289" spans="1:8" s="133" customFormat="1" ht="16.5" customHeight="1">
      <c r="A289" s="115"/>
      <c r="B289" s="115">
        <v>80148</v>
      </c>
      <c r="C289" s="132"/>
      <c r="D289" s="111" t="s">
        <v>194</v>
      </c>
      <c r="E289" s="20">
        <f>SUM(E290:E308)</f>
        <v>464249</v>
      </c>
      <c r="F289" s="20">
        <f>SUM(F290:F308)</f>
        <v>0</v>
      </c>
      <c r="G289" s="20">
        <f>SUM(G290:G308)</f>
        <v>0</v>
      </c>
      <c r="H289" s="20">
        <f>SUM(H290:H308)</f>
        <v>464249</v>
      </c>
    </row>
    <row r="290" spans="1:8" ht="16.5" customHeight="1">
      <c r="A290" s="117"/>
      <c r="B290" s="115"/>
      <c r="C290" s="88">
        <v>3020</v>
      </c>
      <c r="D290" s="93" t="s">
        <v>195</v>
      </c>
      <c r="E290" s="114">
        <v>3600</v>
      </c>
      <c r="F290" s="24"/>
      <c r="G290" s="24"/>
      <c r="H290" s="24">
        <f>E290+F290-G290</f>
        <v>3600</v>
      </c>
    </row>
    <row r="291" spans="1:8" ht="16.5" customHeight="1">
      <c r="A291" s="117"/>
      <c r="B291" s="115"/>
      <c r="C291" s="92">
        <v>4010</v>
      </c>
      <c r="D291" s="93" t="s">
        <v>196</v>
      </c>
      <c r="E291" s="130">
        <v>115862</v>
      </c>
      <c r="F291" s="24"/>
      <c r="G291" s="24"/>
      <c r="H291" s="24">
        <f>E291+F291-G291</f>
        <v>115862</v>
      </c>
    </row>
    <row r="292" spans="1:8" ht="16.5" customHeight="1">
      <c r="A292" s="117"/>
      <c r="B292" s="115"/>
      <c r="C292" s="92">
        <v>4040</v>
      </c>
      <c r="D292" s="93" t="s">
        <v>197</v>
      </c>
      <c r="E292" s="130">
        <v>9529</v>
      </c>
      <c r="F292" s="24"/>
      <c r="G292" s="24"/>
      <c r="H292" s="24">
        <f>E292+F292-G292</f>
        <v>9529</v>
      </c>
    </row>
    <row r="293" spans="1:8" ht="16.5" customHeight="1">
      <c r="A293" s="117"/>
      <c r="B293" s="115"/>
      <c r="C293" s="92">
        <v>4110</v>
      </c>
      <c r="D293" s="93" t="s">
        <v>198</v>
      </c>
      <c r="E293" s="130">
        <v>19386</v>
      </c>
      <c r="F293" s="24"/>
      <c r="G293" s="24"/>
      <c r="H293" s="24">
        <f>E293+F293-G293</f>
        <v>19386</v>
      </c>
    </row>
    <row r="294" spans="1:8" ht="16.5" customHeight="1">
      <c r="A294" s="117"/>
      <c r="B294" s="115"/>
      <c r="C294" s="92">
        <v>4120</v>
      </c>
      <c r="D294" s="93" t="s">
        <v>199</v>
      </c>
      <c r="E294" s="130">
        <v>3072</v>
      </c>
      <c r="F294" s="24"/>
      <c r="G294" s="24"/>
      <c r="H294" s="24">
        <f>E294+F294-G294</f>
        <v>3072</v>
      </c>
    </row>
    <row r="295" spans="1:8" ht="12.75" customHeight="1" hidden="1">
      <c r="A295" s="117"/>
      <c r="B295" s="115"/>
      <c r="C295" s="92"/>
      <c r="D295" s="93"/>
      <c r="E295" s="130"/>
      <c r="F295" s="24"/>
      <c r="G295" s="24"/>
      <c r="H295" s="24"/>
    </row>
    <row r="296" spans="1:8" ht="16.5" customHeight="1">
      <c r="A296" s="117"/>
      <c r="B296" s="115"/>
      <c r="C296" s="92">
        <v>4210</v>
      </c>
      <c r="D296" s="93" t="s">
        <v>200</v>
      </c>
      <c r="E296" s="130">
        <v>13000</v>
      </c>
      <c r="F296" s="24"/>
      <c r="G296" s="24"/>
      <c r="H296" s="24">
        <f>E296+F296-G296</f>
        <v>13000</v>
      </c>
    </row>
    <row r="297" spans="1:8" ht="16.5" customHeight="1">
      <c r="A297" s="117"/>
      <c r="B297" s="115"/>
      <c r="C297" s="92">
        <v>4220</v>
      </c>
      <c r="D297" s="93" t="s">
        <v>201</v>
      </c>
      <c r="E297" s="130">
        <v>279000</v>
      </c>
      <c r="F297" s="24"/>
      <c r="G297" s="24"/>
      <c r="H297" s="24">
        <f>E297+F297-G297</f>
        <v>279000</v>
      </c>
    </row>
    <row r="298" spans="1:8" ht="16.5" customHeight="1">
      <c r="A298" s="117"/>
      <c r="B298" s="115"/>
      <c r="C298" s="92">
        <v>4270</v>
      </c>
      <c r="D298" s="93" t="s">
        <v>202</v>
      </c>
      <c r="E298" s="130">
        <v>9000</v>
      </c>
      <c r="F298" s="24"/>
      <c r="G298" s="24"/>
      <c r="H298" s="24">
        <f>E298+F298-G298</f>
        <v>9000</v>
      </c>
    </row>
    <row r="299" spans="1:8" ht="16.5" customHeight="1">
      <c r="A299" s="117"/>
      <c r="B299" s="115"/>
      <c r="C299" s="92">
        <v>4300</v>
      </c>
      <c r="D299" s="93" t="s">
        <v>203</v>
      </c>
      <c r="E299" s="130">
        <v>1800</v>
      </c>
      <c r="F299" s="24"/>
      <c r="G299" s="24"/>
      <c r="H299" s="24">
        <f>E299+F299-G299</f>
        <v>1800</v>
      </c>
    </row>
    <row r="300" spans="1:8" ht="12.75" customHeight="1" hidden="1">
      <c r="A300" s="117"/>
      <c r="B300" s="115"/>
      <c r="C300" s="92"/>
      <c r="D300" s="93"/>
      <c r="E300" s="130"/>
      <c r="F300" s="24"/>
      <c r="G300" s="24"/>
      <c r="H300" s="24"/>
    </row>
    <row r="301" spans="1:8" ht="12.75" customHeight="1" hidden="1">
      <c r="A301" s="117"/>
      <c r="B301" s="115"/>
      <c r="C301" s="92"/>
      <c r="D301" s="93"/>
      <c r="E301" s="130"/>
      <c r="F301" s="24"/>
      <c r="G301" s="24"/>
      <c r="H301" s="24"/>
    </row>
    <row r="302" spans="1:8" ht="16.5" customHeight="1">
      <c r="A302" s="117"/>
      <c r="B302" s="115"/>
      <c r="C302" s="92">
        <v>4410</v>
      </c>
      <c r="D302" s="93" t="s">
        <v>204</v>
      </c>
      <c r="E302" s="130">
        <v>450</v>
      </c>
      <c r="F302" s="24"/>
      <c r="G302" s="24"/>
      <c r="H302" s="24">
        <f>E302+F302-G302</f>
        <v>450</v>
      </c>
    </row>
    <row r="303" spans="1:8" ht="12.75" customHeight="1" hidden="1">
      <c r="A303" s="117"/>
      <c r="B303" s="117"/>
      <c r="C303" s="92"/>
      <c r="D303" s="93"/>
      <c r="E303" s="130"/>
      <c r="F303" s="24"/>
      <c r="G303" s="24"/>
      <c r="H303" s="24"/>
    </row>
    <row r="304" spans="1:8" ht="16.5" customHeight="1">
      <c r="A304" s="117"/>
      <c r="B304" s="117"/>
      <c r="C304" s="92">
        <v>4440</v>
      </c>
      <c r="D304" s="93" t="s">
        <v>205</v>
      </c>
      <c r="E304" s="130">
        <v>6150</v>
      </c>
      <c r="F304" s="24"/>
      <c r="G304" s="24"/>
      <c r="H304" s="24">
        <f>E304+F304-G304</f>
        <v>6150</v>
      </c>
    </row>
    <row r="305" spans="1:8" ht="16.5" customHeight="1">
      <c r="A305" s="116"/>
      <c r="B305" s="116"/>
      <c r="C305" s="92">
        <v>4700</v>
      </c>
      <c r="D305" s="93" t="s">
        <v>206</v>
      </c>
      <c r="E305" s="130">
        <v>1800</v>
      </c>
      <c r="F305" s="24"/>
      <c r="G305" s="24"/>
      <c r="H305" s="24">
        <f>E305+F305-G305</f>
        <v>1800</v>
      </c>
    </row>
    <row r="306" spans="1:8" ht="16.5" customHeight="1">
      <c r="A306" s="116"/>
      <c r="B306" s="116"/>
      <c r="C306" s="92">
        <v>4740</v>
      </c>
      <c r="D306" s="93" t="s">
        <v>207</v>
      </c>
      <c r="E306" s="130">
        <v>300</v>
      </c>
      <c r="F306" s="24"/>
      <c r="G306" s="24"/>
      <c r="H306" s="24">
        <f>E306+F306-G306</f>
        <v>300</v>
      </c>
    </row>
    <row r="307" spans="1:8" ht="16.5" customHeight="1">
      <c r="A307" s="116"/>
      <c r="B307" s="116"/>
      <c r="C307" s="92">
        <v>4750</v>
      </c>
      <c r="D307" s="93" t="s">
        <v>208</v>
      </c>
      <c r="E307" s="130">
        <v>1300</v>
      </c>
      <c r="F307" s="24"/>
      <c r="G307" s="24"/>
      <c r="H307" s="24">
        <f>E307+F307-G307</f>
        <v>1300</v>
      </c>
    </row>
    <row r="308" spans="1:8" ht="16.5" customHeight="1">
      <c r="A308" s="116"/>
      <c r="B308" s="116"/>
      <c r="C308" s="92">
        <v>6060</v>
      </c>
      <c r="D308" s="93" t="s">
        <v>209</v>
      </c>
      <c r="E308" s="130">
        <f>F308+G308</f>
        <v>0</v>
      </c>
      <c r="F308" s="24"/>
      <c r="G308" s="24"/>
      <c r="H308" s="24">
        <f>E308+F308-G308</f>
        <v>0</v>
      </c>
    </row>
    <row r="309" spans="1:8" s="16" customFormat="1" ht="16.5" customHeight="1">
      <c r="A309" s="115"/>
      <c r="B309" s="115">
        <v>80195</v>
      </c>
      <c r="C309" s="110"/>
      <c r="D309" s="111" t="s">
        <v>210</v>
      </c>
      <c r="E309" s="20">
        <f>SUM(E310:E319)</f>
        <v>243836</v>
      </c>
      <c r="F309" s="20">
        <f>SUM(F310:F319)</f>
        <v>40240</v>
      </c>
      <c r="G309" s="20">
        <f>SUM(G310:G319)</f>
        <v>64000</v>
      </c>
      <c r="H309" s="20">
        <f>SUM(H310:H319)</f>
        <v>220076</v>
      </c>
    </row>
    <row r="310" spans="1:8" ht="16.5" customHeight="1">
      <c r="A310" s="116"/>
      <c r="B310" s="116"/>
      <c r="C310" s="92">
        <v>3020</v>
      </c>
      <c r="D310" s="93" t="s">
        <v>211</v>
      </c>
      <c r="E310" s="114">
        <v>15321</v>
      </c>
      <c r="F310" s="24"/>
      <c r="G310" s="24"/>
      <c r="H310" s="24">
        <f aca="true" t="shared" si="14" ref="H310:H319">E310+F310-G310</f>
        <v>15321</v>
      </c>
    </row>
    <row r="311" spans="1:8" ht="16.5" customHeight="1">
      <c r="A311" s="116"/>
      <c r="B311" s="116"/>
      <c r="C311" s="92">
        <v>3030</v>
      </c>
      <c r="D311" s="97" t="s">
        <v>212</v>
      </c>
      <c r="E311" s="114">
        <v>159191</v>
      </c>
      <c r="F311" s="24"/>
      <c r="G311" s="24">
        <v>64000</v>
      </c>
      <c r="H311" s="24">
        <f t="shared" si="14"/>
        <v>95191</v>
      </c>
    </row>
    <row r="312" spans="1:8" ht="16.5" customHeight="1">
      <c r="A312" s="116"/>
      <c r="B312" s="116"/>
      <c r="C312" s="92">
        <v>4110</v>
      </c>
      <c r="D312" s="93" t="s">
        <v>213</v>
      </c>
      <c r="E312" s="114">
        <v>649</v>
      </c>
      <c r="F312" s="24"/>
      <c r="G312" s="24"/>
      <c r="H312" s="24">
        <f t="shared" si="14"/>
        <v>649</v>
      </c>
    </row>
    <row r="313" spans="1:8" ht="16.5" customHeight="1">
      <c r="A313" s="116"/>
      <c r="B313" s="116"/>
      <c r="C313" s="92">
        <v>4120</v>
      </c>
      <c r="D313" s="93" t="s">
        <v>214</v>
      </c>
      <c r="E313" s="114">
        <v>103</v>
      </c>
      <c r="F313" s="24"/>
      <c r="G313" s="24"/>
      <c r="H313" s="24">
        <f t="shared" si="14"/>
        <v>103</v>
      </c>
    </row>
    <row r="314" spans="1:8" ht="16.5" customHeight="1">
      <c r="A314" s="116"/>
      <c r="B314" s="116"/>
      <c r="C314" s="92">
        <v>4170</v>
      </c>
      <c r="D314" s="97" t="s">
        <v>215</v>
      </c>
      <c r="E314" s="134">
        <v>4200</v>
      </c>
      <c r="F314" s="24"/>
      <c r="G314" s="24"/>
      <c r="H314" s="24">
        <f t="shared" si="14"/>
        <v>4200</v>
      </c>
    </row>
    <row r="315" spans="1:8" ht="16.5" customHeight="1">
      <c r="A315" s="116"/>
      <c r="B315" s="116"/>
      <c r="C315" s="92">
        <v>4210</v>
      </c>
      <c r="D315" s="97" t="s">
        <v>216</v>
      </c>
      <c r="E315" s="134">
        <v>7380</v>
      </c>
      <c r="F315" s="24"/>
      <c r="G315" s="24"/>
      <c r="H315" s="24">
        <f t="shared" si="14"/>
        <v>7380</v>
      </c>
    </row>
    <row r="316" spans="1:8" ht="16.5" customHeight="1">
      <c r="A316" s="116"/>
      <c r="B316" s="116"/>
      <c r="C316" s="92">
        <v>4300</v>
      </c>
      <c r="D316" s="93" t="s">
        <v>217</v>
      </c>
      <c r="E316" s="130">
        <v>8000</v>
      </c>
      <c r="F316" s="24">
        <v>40240</v>
      </c>
      <c r="G316" s="24"/>
      <c r="H316" s="24">
        <f t="shared" si="14"/>
        <v>48240</v>
      </c>
    </row>
    <row r="317" spans="1:8" ht="16.5" customHeight="1">
      <c r="A317" s="117"/>
      <c r="B317" s="117"/>
      <c r="C317" s="92">
        <v>4440</v>
      </c>
      <c r="D317" s="93" t="s">
        <v>218</v>
      </c>
      <c r="E317" s="130">
        <v>48992</v>
      </c>
      <c r="F317" s="24"/>
      <c r="G317" s="24"/>
      <c r="H317" s="24">
        <f t="shared" si="14"/>
        <v>48992</v>
      </c>
    </row>
    <row r="318" spans="1:8" ht="16.5" customHeight="1">
      <c r="A318" s="117"/>
      <c r="B318" s="117"/>
      <c r="C318" s="92">
        <v>4740</v>
      </c>
      <c r="D318" s="93" t="s">
        <v>220</v>
      </c>
      <c r="E318" s="130">
        <f>F318+G318</f>
        <v>0</v>
      </c>
      <c r="F318" s="24"/>
      <c r="G318" s="24"/>
      <c r="H318" s="24">
        <f t="shared" si="14"/>
        <v>0</v>
      </c>
    </row>
    <row r="319" spans="1:8" ht="16.5" customHeight="1">
      <c r="A319" s="117"/>
      <c r="B319" s="117"/>
      <c r="C319" s="92">
        <v>4750</v>
      </c>
      <c r="D319" s="93" t="s">
        <v>221</v>
      </c>
      <c r="E319" s="130">
        <f>F319+G319</f>
        <v>0</v>
      </c>
      <c r="F319" s="24"/>
      <c r="G319" s="24"/>
      <c r="H319" s="24">
        <f t="shared" si="14"/>
        <v>0</v>
      </c>
    </row>
    <row r="320" spans="1:8" s="16" customFormat="1" ht="16.5" customHeight="1">
      <c r="A320" s="118">
        <v>851</v>
      </c>
      <c r="B320" s="118"/>
      <c r="C320" s="107"/>
      <c r="D320" s="108" t="s">
        <v>222</v>
      </c>
      <c r="E320" s="15">
        <f>E329+E340+E321+E326</f>
        <v>361200</v>
      </c>
      <c r="F320" s="15">
        <f>F329+F340+F321+F326</f>
        <v>0</v>
      </c>
      <c r="G320" s="15">
        <f>G329+G340+G321+G326</f>
        <v>0</v>
      </c>
      <c r="H320" s="15">
        <f>H329+H340+H321+H326</f>
        <v>361200</v>
      </c>
    </row>
    <row r="321" spans="1:8" s="16" customFormat="1" ht="16.5" customHeight="1">
      <c r="A321" s="120"/>
      <c r="B321" s="120">
        <v>85121</v>
      </c>
      <c r="C321" s="121"/>
      <c r="D321" s="122" t="s">
        <v>223</v>
      </c>
      <c r="E321" s="135">
        <f>E322+E324+E325</f>
        <v>228200</v>
      </c>
      <c r="F321" s="135">
        <f>F322+F324+F325</f>
        <v>0</v>
      </c>
      <c r="G321" s="135">
        <f>G322+G324+G325</f>
        <v>0</v>
      </c>
      <c r="H321" s="135">
        <f>H322+H324+H325</f>
        <v>228200</v>
      </c>
    </row>
    <row r="322" spans="1:8" ht="16.5" customHeight="1">
      <c r="A322" s="124"/>
      <c r="B322" s="124"/>
      <c r="C322" s="126">
        <v>6050</v>
      </c>
      <c r="D322" s="93" t="s">
        <v>224</v>
      </c>
      <c r="E322" s="136">
        <v>228200</v>
      </c>
      <c r="F322" s="24"/>
      <c r="G322" s="24"/>
      <c r="H322" s="24">
        <f>E322+F322-G322</f>
        <v>228200</v>
      </c>
    </row>
    <row r="323" spans="1:8" ht="12.75" customHeight="1" hidden="1">
      <c r="A323" s="124"/>
      <c r="B323" s="125"/>
      <c r="C323" s="126"/>
      <c r="D323" s="93"/>
      <c r="E323" s="136"/>
      <c r="F323" s="24"/>
      <c r="G323" s="24"/>
      <c r="H323" s="24"/>
    </row>
    <row r="324" spans="1:8" ht="16.5" customHeight="1">
      <c r="A324" s="124"/>
      <c r="B324" s="125"/>
      <c r="C324" s="126">
        <v>6068</v>
      </c>
      <c r="D324" s="93" t="s">
        <v>225</v>
      </c>
      <c r="E324" s="136">
        <f>F324+G324</f>
        <v>0</v>
      </c>
      <c r="F324" s="24"/>
      <c r="G324" s="24"/>
      <c r="H324" s="24">
        <f aca="true" t="shared" si="15" ref="H324:H329">E324+F324-G324</f>
        <v>0</v>
      </c>
    </row>
    <row r="325" spans="1:8" ht="16.5" customHeight="1">
      <c r="A325" s="124"/>
      <c r="B325" s="125"/>
      <c r="C325" s="126">
        <v>6069</v>
      </c>
      <c r="D325" s="93" t="s">
        <v>226</v>
      </c>
      <c r="E325" s="136">
        <f>F325+G325</f>
        <v>0</v>
      </c>
      <c r="F325" s="24"/>
      <c r="G325" s="24"/>
      <c r="H325" s="24">
        <f t="shared" si="15"/>
        <v>0</v>
      </c>
    </row>
    <row r="326" spans="1:8" s="16" customFormat="1" ht="16.5" customHeight="1">
      <c r="A326" s="120"/>
      <c r="B326" s="120">
        <v>85153</v>
      </c>
      <c r="C326" s="121"/>
      <c r="D326" s="111" t="s">
        <v>227</v>
      </c>
      <c r="E326" s="135">
        <f>E327+E328</f>
        <v>26000</v>
      </c>
      <c r="F326" s="135"/>
      <c r="G326" s="135"/>
      <c r="H326" s="135">
        <f t="shared" si="15"/>
        <v>26000</v>
      </c>
    </row>
    <row r="327" spans="1:8" ht="16.5" customHeight="1">
      <c r="A327" s="124"/>
      <c r="B327" s="120"/>
      <c r="C327" s="137">
        <v>4210</v>
      </c>
      <c r="D327" s="93" t="s">
        <v>228</v>
      </c>
      <c r="E327" s="138">
        <v>16000</v>
      </c>
      <c r="F327" s="24"/>
      <c r="G327" s="24"/>
      <c r="H327" s="24">
        <f t="shared" si="15"/>
        <v>16000</v>
      </c>
    </row>
    <row r="328" spans="1:8" ht="16.5" customHeight="1">
      <c r="A328" s="124"/>
      <c r="B328" s="125"/>
      <c r="C328" s="126">
        <v>4300</v>
      </c>
      <c r="D328" s="93" t="s">
        <v>229</v>
      </c>
      <c r="E328" s="136">
        <v>10000</v>
      </c>
      <c r="F328" s="24"/>
      <c r="G328" s="24"/>
      <c r="H328" s="24">
        <f t="shared" si="15"/>
        <v>10000</v>
      </c>
    </row>
    <row r="329" spans="1:8" s="16" customFormat="1" ht="16.5" customHeight="1">
      <c r="A329" s="115"/>
      <c r="B329" s="115">
        <v>85154</v>
      </c>
      <c r="C329" s="110"/>
      <c r="D329" s="111" t="s">
        <v>230</v>
      </c>
      <c r="E329" s="20">
        <f>SUM(E331:E339)</f>
        <v>100000</v>
      </c>
      <c r="F329" s="20"/>
      <c r="G329" s="20"/>
      <c r="H329" s="20">
        <f t="shared" si="15"/>
        <v>100000</v>
      </c>
    </row>
    <row r="330" spans="1:8" ht="12.75" customHeight="1" hidden="1">
      <c r="A330" s="117"/>
      <c r="B330" s="117"/>
      <c r="C330" s="92"/>
      <c r="D330" s="93"/>
      <c r="E330" s="130"/>
      <c r="F330" s="24"/>
      <c r="G330" s="24"/>
      <c r="H330" s="24"/>
    </row>
    <row r="331" spans="1:8" ht="37.5" customHeight="1">
      <c r="A331" s="117"/>
      <c r="B331" s="117"/>
      <c r="C331" s="92">
        <v>2830</v>
      </c>
      <c r="D331" s="93" t="s">
        <v>231</v>
      </c>
      <c r="E331" s="130">
        <v>30000</v>
      </c>
      <c r="F331" s="24"/>
      <c r="G331" s="24"/>
      <c r="H331" s="24">
        <f aca="true" t="shared" si="16" ref="H331:H339">E331+F331-G331</f>
        <v>30000</v>
      </c>
    </row>
    <row r="332" spans="1:8" ht="16.5" customHeight="1">
      <c r="A332" s="117"/>
      <c r="B332" s="117"/>
      <c r="C332" s="92">
        <v>3030</v>
      </c>
      <c r="D332" s="93" t="s">
        <v>232</v>
      </c>
      <c r="E332" s="130">
        <v>22500</v>
      </c>
      <c r="F332" s="24"/>
      <c r="G332" s="24"/>
      <c r="H332" s="24">
        <f t="shared" si="16"/>
        <v>22500</v>
      </c>
    </row>
    <row r="333" spans="1:8" ht="16.5" customHeight="1">
      <c r="A333" s="117"/>
      <c r="B333" s="117"/>
      <c r="C333" s="92">
        <v>4170</v>
      </c>
      <c r="D333" s="93" t="s">
        <v>233</v>
      </c>
      <c r="E333" s="130">
        <v>3900</v>
      </c>
      <c r="F333" s="24"/>
      <c r="G333" s="24"/>
      <c r="H333" s="24">
        <f t="shared" si="16"/>
        <v>3900</v>
      </c>
    </row>
    <row r="334" spans="1:8" ht="16.5" customHeight="1">
      <c r="A334" s="117"/>
      <c r="B334" s="117"/>
      <c r="C334" s="92">
        <v>4210</v>
      </c>
      <c r="D334" s="93" t="s">
        <v>234</v>
      </c>
      <c r="E334" s="130">
        <v>18500</v>
      </c>
      <c r="F334" s="24"/>
      <c r="G334" s="24"/>
      <c r="H334" s="24">
        <f t="shared" si="16"/>
        <v>18500</v>
      </c>
    </row>
    <row r="335" spans="1:8" ht="16.5" customHeight="1">
      <c r="A335" s="117"/>
      <c r="B335" s="117"/>
      <c r="C335" s="92">
        <v>4300</v>
      </c>
      <c r="D335" s="93" t="s">
        <v>235</v>
      </c>
      <c r="E335" s="130">
        <v>22300</v>
      </c>
      <c r="F335" s="24"/>
      <c r="G335" s="24"/>
      <c r="H335" s="24">
        <f t="shared" si="16"/>
        <v>22300</v>
      </c>
    </row>
    <row r="336" spans="1:8" ht="16.5" customHeight="1">
      <c r="A336" s="117"/>
      <c r="B336" s="117"/>
      <c r="C336" s="92">
        <v>4410</v>
      </c>
      <c r="D336" s="93" t="s">
        <v>236</v>
      </c>
      <c r="E336" s="130">
        <v>1000</v>
      </c>
      <c r="F336" s="24"/>
      <c r="G336" s="24"/>
      <c r="H336" s="24">
        <f t="shared" si="16"/>
        <v>1000</v>
      </c>
    </row>
    <row r="337" spans="1:8" ht="16.5" customHeight="1">
      <c r="A337" s="117"/>
      <c r="B337" s="117"/>
      <c r="C337" s="92">
        <v>4610</v>
      </c>
      <c r="D337" s="93" t="s">
        <v>237</v>
      </c>
      <c r="E337" s="130">
        <v>600</v>
      </c>
      <c r="F337" s="24"/>
      <c r="G337" s="24"/>
      <c r="H337" s="24">
        <f t="shared" si="16"/>
        <v>600</v>
      </c>
    </row>
    <row r="338" spans="1:8" ht="16.5" customHeight="1">
      <c r="A338" s="117"/>
      <c r="B338" s="117"/>
      <c r="C338" s="92">
        <v>4740</v>
      </c>
      <c r="D338" s="93" t="s">
        <v>238</v>
      </c>
      <c r="E338" s="130">
        <v>200</v>
      </c>
      <c r="F338" s="24"/>
      <c r="G338" s="24"/>
      <c r="H338" s="24">
        <f t="shared" si="16"/>
        <v>200</v>
      </c>
    </row>
    <row r="339" spans="1:8" ht="16.5" customHeight="1">
      <c r="A339" s="117"/>
      <c r="B339" s="117"/>
      <c r="C339" s="92">
        <v>4750</v>
      </c>
      <c r="D339" s="93" t="s">
        <v>239</v>
      </c>
      <c r="E339" s="130">
        <v>1000</v>
      </c>
      <c r="F339" s="24"/>
      <c r="G339" s="24"/>
      <c r="H339" s="24">
        <f t="shared" si="16"/>
        <v>1000</v>
      </c>
    </row>
    <row r="340" spans="1:8" ht="16.5" customHeight="1">
      <c r="A340" s="116"/>
      <c r="B340" s="116">
        <v>85195</v>
      </c>
      <c r="C340" s="85"/>
      <c r="D340" s="86" t="s">
        <v>240</v>
      </c>
      <c r="E340" s="139">
        <f>E341</f>
        <v>7000</v>
      </c>
      <c r="F340" s="139">
        <f>F341</f>
        <v>0</v>
      </c>
      <c r="G340" s="139">
        <f>G341</f>
        <v>0</v>
      </c>
      <c r="H340" s="139">
        <f>H341</f>
        <v>7000</v>
      </c>
    </row>
    <row r="341" spans="1:8" ht="16.5" customHeight="1">
      <c r="A341" s="117"/>
      <c r="B341" s="117"/>
      <c r="C341" s="92">
        <v>4280</v>
      </c>
      <c r="D341" s="93" t="s">
        <v>241</v>
      </c>
      <c r="E341" s="130">
        <v>7000</v>
      </c>
      <c r="F341" s="24"/>
      <c r="G341" s="24"/>
      <c r="H341" s="24">
        <f>E341+F341-G341</f>
        <v>7000</v>
      </c>
    </row>
    <row r="342" spans="1:8" s="16" customFormat="1" ht="16.5" customHeight="1">
      <c r="A342" s="118">
        <v>852</v>
      </c>
      <c r="B342" s="118"/>
      <c r="C342" s="107"/>
      <c r="D342" s="108" t="s">
        <v>242</v>
      </c>
      <c r="E342" s="15">
        <f>E362+E364+E369+E371+E373+E407+E343+E345+E405</f>
        <v>6199690</v>
      </c>
      <c r="F342" s="15">
        <f>F362+F364+F369+F371+F373+F407+F343+F345+F405</f>
        <v>305503</v>
      </c>
      <c r="G342" s="15">
        <f>G362+G364+G369+G371+G373+G407+G343+G345+G405</f>
        <v>42556</v>
      </c>
      <c r="H342" s="15">
        <f>H362+H364+H369+H371+H373+H407+H343+H345+H405</f>
        <v>6462637</v>
      </c>
    </row>
    <row r="343" spans="1:8" s="16" customFormat="1" ht="16.5" customHeight="1">
      <c r="A343" s="120"/>
      <c r="B343" s="120">
        <v>85202</v>
      </c>
      <c r="C343" s="121"/>
      <c r="D343" s="122" t="s">
        <v>243</v>
      </c>
      <c r="E343" s="135">
        <f>E344</f>
        <v>65000</v>
      </c>
      <c r="F343" s="135">
        <f>F344</f>
        <v>0</v>
      </c>
      <c r="G343" s="135">
        <f>G344</f>
        <v>0</v>
      </c>
      <c r="H343" s="135">
        <f>H344</f>
        <v>65000</v>
      </c>
    </row>
    <row r="344" spans="1:8" ht="30" customHeight="1">
      <c r="A344" s="124"/>
      <c r="B344" s="125"/>
      <c r="C344" s="126">
        <v>4330</v>
      </c>
      <c r="D344" s="96" t="s">
        <v>244</v>
      </c>
      <c r="E344" s="136">
        <v>65000</v>
      </c>
      <c r="F344" s="24"/>
      <c r="G344" s="24"/>
      <c r="H344" s="24">
        <f>E344+F344-G344</f>
        <v>65000</v>
      </c>
    </row>
    <row r="345" spans="1:8" s="16" customFormat="1" ht="34.5" customHeight="1">
      <c r="A345" s="120"/>
      <c r="B345" s="120">
        <v>85212</v>
      </c>
      <c r="C345" s="121"/>
      <c r="D345" s="122" t="s">
        <v>245</v>
      </c>
      <c r="E345" s="135">
        <f>SUM(E346:E361)</f>
        <v>4317000</v>
      </c>
      <c r="F345" s="135">
        <f>SUM(F346:F361)</f>
        <v>63580</v>
      </c>
      <c r="G345" s="135">
        <f>SUM(G346:G361)</f>
        <v>0</v>
      </c>
      <c r="H345" s="135">
        <f>SUM(H346:H361)</f>
        <v>4380580</v>
      </c>
    </row>
    <row r="346" spans="1:8" ht="16.5" customHeight="1">
      <c r="A346" s="124"/>
      <c r="B346" s="125"/>
      <c r="C346" s="126">
        <v>3110</v>
      </c>
      <c r="D346" s="93" t="s">
        <v>246</v>
      </c>
      <c r="E346" s="136">
        <v>4187490</v>
      </c>
      <c r="F346" s="24">
        <v>61673</v>
      </c>
      <c r="G346" s="24"/>
      <c r="H346" s="24">
        <f aca="true" t="shared" si="17" ref="H346:H359">E346+F346-G346</f>
        <v>4249163</v>
      </c>
    </row>
    <row r="347" spans="1:8" ht="16.5" customHeight="1">
      <c r="A347" s="124"/>
      <c r="B347" s="125"/>
      <c r="C347" s="126">
        <v>4010</v>
      </c>
      <c r="D347" s="93" t="s">
        <v>247</v>
      </c>
      <c r="E347" s="136">
        <v>74504</v>
      </c>
      <c r="F347" s="24">
        <v>1609</v>
      </c>
      <c r="G347" s="24"/>
      <c r="H347" s="24">
        <f t="shared" si="17"/>
        <v>76113</v>
      </c>
    </row>
    <row r="348" spans="1:8" ht="16.5" customHeight="1">
      <c r="A348" s="124"/>
      <c r="B348" s="125"/>
      <c r="C348" s="92">
        <v>4040</v>
      </c>
      <c r="D348" s="131" t="s">
        <v>248</v>
      </c>
      <c r="E348" s="136">
        <v>5272</v>
      </c>
      <c r="F348" s="24"/>
      <c r="G348" s="24"/>
      <c r="H348" s="24">
        <f t="shared" si="17"/>
        <v>5272</v>
      </c>
    </row>
    <row r="349" spans="1:8" ht="16.5" customHeight="1">
      <c r="A349" s="124"/>
      <c r="B349" s="125"/>
      <c r="C349" s="126">
        <v>4110</v>
      </c>
      <c r="D349" s="93" t="s">
        <v>249</v>
      </c>
      <c r="E349" s="136">
        <v>12812</v>
      </c>
      <c r="F349" s="24">
        <v>258</v>
      </c>
      <c r="G349" s="24"/>
      <c r="H349" s="24">
        <f t="shared" si="17"/>
        <v>13070</v>
      </c>
    </row>
    <row r="350" spans="1:8" ht="16.5" customHeight="1">
      <c r="A350" s="124"/>
      <c r="B350" s="125"/>
      <c r="C350" s="126">
        <v>4120</v>
      </c>
      <c r="D350" s="93" t="s">
        <v>250</v>
      </c>
      <c r="E350" s="136">
        <v>1954</v>
      </c>
      <c r="F350" s="24">
        <v>40</v>
      </c>
      <c r="G350" s="24"/>
      <c r="H350" s="24">
        <f t="shared" si="17"/>
        <v>1994</v>
      </c>
    </row>
    <row r="351" spans="1:8" ht="16.5" customHeight="1">
      <c r="A351" s="124"/>
      <c r="B351" s="125"/>
      <c r="C351" s="126">
        <v>4170</v>
      </c>
      <c r="D351" s="93" t="s">
        <v>251</v>
      </c>
      <c r="E351" s="136">
        <f>F351+G351</f>
        <v>0</v>
      </c>
      <c r="F351" s="24"/>
      <c r="G351" s="24"/>
      <c r="H351" s="24">
        <f t="shared" si="17"/>
        <v>0</v>
      </c>
    </row>
    <row r="352" spans="1:8" ht="16.5" customHeight="1">
      <c r="A352" s="124"/>
      <c r="B352" s="125"/>
      <c r="C352" s="126">
        <v>4210</v>
      </c>
      <c r="D352" s="93" t="s">
        <v>252</v>
      </c>
      <c r="E352" s="136">
        <v>13000</v>
      </c>
      <c r="F352" s="24"/>
      <c r="G352" s="24"/>
      <c r="H352" s="24">
        <f t="shared" si="17"/>
        <v>13000</v>
      </c>
    </row>
    <row r="353" spans="1:8" ht="16.5" customHeight="1">
      <c r="A353" s="124"/>
      <c r="B353" s="125"/>
      <c r="C353" s="126">
        <v>4300</v>
      </c>
      <c r="D353" s="93" t="s">
        <v>253</v>
      </c>
      <c r="E353" s="136">
        <v>13160</v>
      </c>
      <c r="F353" s="24"/>
      <c r="G353" s="24"/>
      <c r="H353" s="24">
        <f t="shared" si="17"/>
        <v>13160</v>
      </c>
    </row>
    <row r="354" spans="1:8" ht="16.5" customHeight="1">
      <c r="A354" s="124"/>
      <c r="B354" s="125"/>
      <c r="C354" s="126">
        <v>4370</v>
      </c>
      <c r="D354" s="93" t="s">
        <v>254</v>
      </c>
      <c r="E354" s="136">
        <v>1000</v>
      </c>
      <c r="F354" s="24"/>
      <c r="G354" s="24"/>
      <c r="H354" s="24">
        <f t="shared" si="17"/>
        <v>1000</v>
      </c>
    </row>
    <row r="355" spans="1:8" ht="16.5" customHeight="1">
      <c r="A355" s="124"/>
      <c r="B355" s="125"/>
      <c r="C355" s="126">
        <v>4410</v>
      </c>
      <c r="D355" s="93" t="s">
        <v>255</v>
      </c>
      <c r="E355" s="136">
        <v>400</v>
      </c>
      <c r="F355" s="24"/>
      <c r="G355" s="24"/>
      <c r="H355" s="24">
        <f t="shared" si="17"/>
        <v>400</v>
      </c>
    </row>
    <row r="356" spans="1:8" ht="16.5" customHeight="1">
      <c r="A356" s="124"/>
      <c r="B356" s="125"/>
      <c r="C356" s="126">
        <v>4440</v>
      </c>
      <c r="D356" s="93" t="s">
        <v>256</v>
      </c>
      <c r="E356" s="136">
        <v>2008</v>
      </c>
      <c r="F356" s="24"/>
      <c r="G356" s="24"/>
      <c r="H356" s="24">
        <f t="shared" si="17"/>
        <v>2008</v>
      </c>
    </row>
    <row r="357" spans="1:8" ht="16.5" customHeight="1">
      <c r="A357" s="124"/>
      <c r="B357" s="125"/>
      <c r="C357" s="126">
        <v>4700</v>
      </c>
      <c r="D357" s="93" t="s">
        <v>257</v>
      </c>
      <c r="E357" s="136">
        <v>500</v>
      </c>
      <c r="F357" s="24"/>
      <c r="G357" s="24"/>
      <c r="H357" s="24">
        <f t="shared" si="17"/>
        <v>500</v>
      </c>
    </row>
    <row r="358" spans="1:8" ht="16.5" customHeight="1">
      <c r="A358" s="124"/>
      <c r="B358" s="125"/>
      <c r="C358" s="126">
        <v>4740</v>
      </c>
      <c r="D358" s="93" t="s">
        <v>258</v>
      </c>
      <c r="E358" s="136">
        <v>900</v>
      </c>
      <c r="F358" s="24"/>
      <c r="G358" s="24"/>
      <c r="H358" s="24">
        <f t="shared" si="17"/>
        <v>900</v>
      </c>
    </row>
    <row r="359" spans="1:8" ht="16.5" customHeight="1">
      <c r="A359" s="124"/>
      <c r="B359" s="125"/>
      <c r="C359" s="126">
        <v>4750</v>
      </c>
      <c r="D359" s="93" t="s">
        <v>259</v>
      </c>
      <c r="E359" s="136">
        <v>4000</v>
      </c>
      <c r="F359" s="24"/>
      <c r="G359" s="24"/>
      <c r="H359" s="24">
        <f t="shared" si="17"/>
        <v>4000</v>
      </c>
    </row>
    <row r="360" spans="1:8" ht="12.75" customHeight="1" hidden="1">
      <c r="A360" s="124"/>
      <c r="B360" s="125"/>
      <c r="C360" s="126"/>
      <c r="D360" s="93"/>
      <c r="E360" s="136"/>
      <c r="F360" s="24"/>
      <c r="G360" s="24"/>
      <c r="H360" s="24"/>
    </row>
    <row r="361" spans="1:8" ht="16.5" customHeight="1">
      <c r="A361" s="124"/>
      <c r="B361" s="125"/>
      <c r="C361" s="126">
        <v>6060</v>
      </c>
      <c r="D361" s="93" t="s">
        <v>260</v>
      </c>
      <c r="E361" s="136">
        <f>F361+G361</f>
        <v>0</v>
      </c>
      <c r="F361" s="24"/>
      <c r="G361" s="24"/>
      <c r="H361" s="24">
        <f>E361+F361-G361</f>
        <v>0</v>
      </c>
    </row>
    <row r="362" spans="1:8" s="16" customFormat="1" ht="38.25" customHeight="1">
      <c r="A362" s="115"/>
      <c r="B362" s="115">
        <v>85213</v>
      </c>
      <c r="C362" s="110"/>
      <c r="D362" s="111" t="s">
        <v>261</v>
      </c>
      <c r="E362" s="20">
        <f>E363</f>
        <v>14000</v>
      </c>
      <c r="F362" s="20">
        <f>F363</f>
        <v>0</v>
      </c>
      <c r="G362" s="20">
        <f>G363</f>
        <v>905</v>
      </c>
      <c r="H362" s="20">
        <f>H363</f>
        <v>13095</v>
      </c>
    </row>
    <row r="363" spans="1:8" ht="16.5" customHeight="1">
      <c r="A363" s="117"/>
      <c r="B363" s="117"/>
      <c r="C363" s="92">
        <v>4290</v>
      </c>
      <c r="D363" s="93" t="s">
        <v>262</v>
      </c>
      <c r="E363" s="130">
        <v>14000</v>
      </c>
      <c r="F363" s="24"/>
      <c r="G363" s="24">
        <v>905</v>
      </c>
      <c r="H363" s="24">
        <f>E363+F363-G363</f>
        <v>13095</v>
      </c>
    </row>
    <row r="364" spans="1:8" s="16" customFormat="1" ht="16.5" customHeight="1">
      <c r="A364" s="115"/>
      <c r="B364" s="115">
        <v>85214</v>
      </c>
      <c r="C364" s="110"/>
      <c r="D364" s="111" t="s">
        <v>263</v>
      </c>
      <c r="E364" s="20">
        <f>E365+E367+E368+E366</f>
        <v>491750</v>
      </c>
      <c r="F364" s="20">
        <f>F365+F367+F368+F366</f>
        <v>217323</v>
      </c>
      <c r="G364" s="20">
        <f>G365+G367+G368+G366</f>
        <v>28961</v>
      </c>
      <c r="H364" s="20">
        <f>H365+H367+H368+H366</f>
        <v>680112</v>
      </c>
    </row>
    <row r="365" spans="1:8" ht="16.5" customHeight="1">
      <c r="A365" s="117"/>
      <c r="B365" s="117"/>
      <c r="C365" s="92">
        <v>3110</v>
      </c>
      <c r="D365" s="93" t="s">
        <v>264</v>
      </c>
      <c r="E365" s="130">
        <v>457889</v>
      </c>
      <c r="F365" s="24">
        <v>199742</v>
      </c>
      <c r="G365" s="24">
        <v>28961</v>
      </c>
      <c r="H365" s="24">
        <f>E365+F365-G365</f>
        <v>628670</v>
      </c>
    </row>
    <row r="366" spans="1:8" ht="16.5" customHeight="1">
      <c r="A366" s="117"/>
      <c r="B366" s="117"/>
      <c r="C366" s="92">
        <v>3119</v>
      </c>
      <c r="D366" s="93" t="s">
        <v>265</v>
      </c>
      <c r="E366" s="130">
        <v>8111</v>
      </c>
      <c r="F366" s="24">
        <v>17581</v>
      </c>
      <c r="G366" s="24"/>
      <c r="H366" s="24">
        <f>E366+F366-G366</f>
        <v>25692</v>
      </c>
    </row>
    <row r="367" spans="1:8" ht="16.5" customHeight="1">
      <c r="A367" s="117"/>
      <c r="B367" s="117"/>
      <c r="C367" s="92">
        <v>4210</v>
      </c>
      <c r="D367" s="93" t="s">
        <v>266</v>
      </c>
      <c r="E367" s="130">
        <v>11330</v>
      </c>
      <c r="F367" s="24"/>
      <c r="G367" s="24"/>
      <c r="H367" s="24">
        <f>E367+F367-G367</f>
        <v>11330</v>
      </c>
    </row>
    <row r="368" spans="1:8" ht="16.5" customHeight="1">
      <c r="A368" s="117"/>
      <c r="B368" s="117"/>
      <c r="C368" s="92">
        <v>4300</v>
      </c>
      <c r="D368" s="131" t="s">
        <v>267</v>
      </c>
      <c r="E368" s="130">
        <v>14420</v>
      </c>
      <c r="F368" s="24"/>
      <c r="G368" s="24"/>
      <c r="H368" s="24">
        <f>E368+F368-G368</f>
        <v>14420</v>
      </c>
    </row>
    <row r="369" spans="1:8" s="16" customFormat="1" ht="16.5" customHeight="1">
      <c r="A369" s="115"/>
      <c r="B369" s="115">
        <v>85215</v>
      </c>
      <c r="C369" s="110"/>
      <c r="D369" s="111" t="s">
        <v>268</v>
      </c>
      <c r="E369" s="20">
        <f>E370</f>
        <v>257000</v>
      </c>
      <c r="F369" s="20">
        <f>F370</f>
        <v>0</v>
      </c>
      <c r="G369" s="20">
        <f>G370</f>
        <v>0</v>
      </c>
      <c r="H369" s="20">
        <f>H370</f>
        <v>257000</v>
      </c>
    </row>
    <row r="370" spans="1:8" ht="16.5" customHeight="1">
      <c r="A370" s="117"/>
      <c r="B370" s="117"/>
      <c r="C370" s="92">
        <v>3110</v>
      </c>
      <c r="D370" s="93" t="s">
        <v>269</v>
      </c>
      <c r="E370" s="130">
        <v>257000</v>
      </c>
      <c r="F370" s="24"/>
      <c r="G370" s="24"/>
      <c r="H370" s="24">
        <f>E370+F370-G370</f>
        <v>257000</v>
      </c>
    </row>
    <row r="371" spans="1:8" ht="12.75" customHeight="1" hidden="1">
      <c r="A371" s="116"/>
      <c r="B371" s="116"/>
      <c r="C371" s="85"/>
      <c r="D371" s="86"/>
      <c r="E371" s="139"/>
      <c r="F371" s="24"/>
      <c r="G371" s="24"/>
      <c r="H371" s="24"/>
    </row>
    <row r="372" spans="1:8" ht="12.75" customHeight="1" hidden="1">
      <c r="A372" s="117"/>
      <c r="B372" s="117"/>
      <c r="C372" s="92"/>
      <c r="D372" s="93"/>
      <c r="E372" s="130"/>
      <c r="F372" s="24"/>
      <c r="G372" s="24"/>
      <c r="H372" s="24"/>
    </row>
    <row r="373" spans="1:8" s="16" customFormat="1" ht="16.5" customHeight="1">
      <c r="A373" s="115"/>
      <c r="B373" s="115">
        <v>85219</v>
      </c>
      <c r="C373" s="110"/>
      <c r="D373" s="111" t="s">
        <v>270</v>
      </c>
      <c r="E373" s="20">
        <f>SUM(E375:E404)</f>
        <v>466484</v>
      </c>
      <c r="F373" s="20">
        <f>SUM(F375:F404)</f>
        <v>0</v>
      </c>
      <c r="G373" s="20">
        <f>SUM(G375:G404)</f>
        <v>241</v>
      </c>
      <c r="H373" s="20">
        <f>SUM(H375:H404)</f>
        <v>466243</v>
      </c>
    </row>
    <row r="374" spans="1:8" ht="12.75" customHeight="1" hidden="1">
      <c r="A374" s="116"/>
      <c r="B374" s="116"/>
      <c r="C374" s="88"/>
      <c r="D374" s="140"/>
      <c r="E374" s="114"/>
      <c r="F374" s="24"/>
      <c r="G374" s="24"/>
      <c r="H374" s="24"/>
    </row>
    <row r="375" spans="1:8" ht="16.5" customHeight="1">
      <c r="A375" s="117"/>
      <c r="B375" s="117"/>
      <c r="C375" s="92">
        <v>4010</v>
      </c>
      <c r="D375" s="93" t="s">
        <v>271</v>
      </c>
      <c r="E375" s="130">
        <v>316868</v>
      </c>
      <c r="F375" s="24"/>
      <c r="G375" s="24"/>
      <c r="H375" s="24">
        <f aca="true" t="shared" si="18" ref="H375:H383">E375+F375-G375</f>
        <v>316868</v>
      </c>
    </row>
    <row r="376" spans="1:8" ht="12.75" customHeight="1" hidden="1">
      <c r="A376" s="117"/>
      <c r="B376" s="117"/>
      <c r="C376" s="92">
        <v>4018</v>
      </c>
      <c r="D376" s="93" t="s">
        <v>272</v>
      </c>
      <c r="E376" s="130">
        <f aca="true" t="shared" si="19" ref="E376:E383">F376+G376</f>
        <v>0</v>
      </c>
      <c r="F376" s="24"/>
      <c r="G376" s="24"/>
      <c r="H376" s="24">
        <f t="shared" si="18"/>
        <v>0</v>
      </c>
    </row>
    <row r="377" spans="1:8" ht="12.75" customHeight="1" hidden="1">
      <c r="A377" s="117"/>
      <c r="B377" s="117"/>
      <c r="C377" s="92">
        <v>4019</v>
      </c>
      <c r="D377" s="93" t="s">
        <v>273</v>
      </c>
      <c r="E377" s="130">
        <f t="shared" si="19"/>
        <v>0</v>
      </c>
      <c r="F377" s="24"/>
      <c r="G377" s="24"/>
      <c r="H377" s="24">
        <f t="shared" si="18"/>
        <v>0</v>
      </c>
    </row>
    <row r="378" spans="1:8" ht="16.5" customHeight="1">
      <c r="A378" s="117"/>
      <c r="B378" s="117"/>
      <c r="C378" s="92">
        <v>4040</v>
      </c>
      <c r="D378" s="131" t="s">
        <v>274</v>
      </c>
      <c r="E378" s="130">
        <v>20007</v>
      </c>
      <c r="F378" s="24"/>
      <c r="G378" s="24"/>
      <c r="H378" s="24">
        <f t="shared" si="18"/>
        <v>20007</v>
      </c>
    </row>
    <row r="379" spans="1:8" ht="16.5" customHeight="1">
      <c r="A379" s="117"/>
      <c r="B379" s="117"/>
      <c r="C379" s="92">
        <v>4110</v>
      </c>
      <c r="D379" s="131" t="s">
        <v>275</v>
      </c>
      <c r="E379" s="130">
        <v>54132</v>
      </c>
      <c r="F379" s="24"/>
      <c r="G379" s="24"/>
      <c r="H379" s="24">
        <f t="shared" si="18"/>
        <v>54132</v>
      </c>
    </row>
    <row r="380" spans="1:8" ht="12.75" customHeight="1" hidden="1">
      <c r="A380" s="117"/>
      <c r="B380" s="117"/>
      <c r="C380" s="92">
        <v>4118</v>
      </c>
      <c r="D380" s="131" t="s">
        <v>276</v>
      </c>
      <c r="E380" s="130">
        <f t="shared" si="19"/>
        <v>0</v>
      </c>
      <c r="F380" s="24"/>
      <c r="G380" s="24"/>
      <c r="H380" s="24">
        <f t="shared" si="18"/>
        <v>0</v>
      </c>
    </row>
    <row r="381" spans="1:8" ht="12.75" customHeight="1" hidden="1">
      <c r="A381" s="117"/>
      <c r="B381" s="117"/>
      <c r="C381" s="92">
        <v>4119</v>
      </c>
      <c r="D381" s="131" t="s">
        <v>277</v>
      </c>
      <c r="E381" s="130">
        <f t="shared" si="19"/>
        <v>0</v>
      </c>
      <c r="F381" s="24"/>
      <c r="G381" s="24"/>
      <c r="H381" s="24">
        <f t="shared" si="18"/>
        <v>0</v>
      </c>
    </row>
    <row r="382" spans="1:8" ht="16.5" customHeight="1">
      <c r="A382" s="117"/>
      <c r="B382" s="117"/>
      <c r="C382" s="92">
        <v>4120</v>
      </c>
      <c r="D382" s="131" t="s">
        <v>278</v>
      </c>
      <c r="E382" s="130">
        <v>8350</v>
      </c>
      <c r="F382" s="24"/>
      <c r="G382" s="24"/>
      <c r="H382" s="24">
        <f t="shared" si="18"/>
        <v>8350</v>
      </c>
    </row>
    <row r="383" spans="1:8" ht="12.75" customHeight="1" hidden="1">
      <c r="A383" s="117"/>
      <c r="B383" s="117"/>
      <c r="C383" s="92">
        <v>4128</v>
      </c>
      <c r="D383" s="131" t="s">
        <v>279</v>
      </c>
      <c r="E383" s="130">
        <f t="shared" si="19"/>
        <v>0</v>
      </c>
      <c r="F383" s="24"/>
      <c r="G383" s="24"/>
      <c r="H383" s="24">
        <f t="shared" si="18"/>
        <v>0</v>
      </c>
    </row>
    <row r="384" spans="1:8" ht="12.75" customHeight="1" hidden="1">
      <c r="A384" s="117"/>
      <c r="B384" s="117"/>
      <c r="C384" s="92">
        <v>4129</v>
      </c>
      <c r="D384" s="131" t="s">
        <v>280</v>
      </c>
      <c r="E384" s="130">
        <f t="shared" si="19"/>
        <v>0</v>
      </c>
      <c r="F384" s="24"/>
      <c r="G384" s="24"/>
      <c r="H384" s="24">
        <f aca="true" t="shared" si="20" ref="H384:H404">E384+F384-G384</f>
        <v>0</v>
      </c>
    </row>
    <row r="385" spans="1:8" ht="16.5" customHeight="1">
      <c r="A385" s="117"/>
      <c r="B385" s="117"/>
      <c r="C385" s="92">
        <v>4170</v>
      </c>
      <c r="D385" s="93" t="s">
        <v>281</v>
      </c>
      <c r="E385" s="130">
        <v>13200</v>
      </c>
      <c r="F385" s="24"/>
      <c r="G385" s="24"/>
      <c r="H385" s="24">
        <f t="shared" si="20"/>
        <v>13200</v>
      </c>
    </row>
    <row r="386" spans="1:8" ht="12.75" customHeight="1" hidden="1">
      <c r="A386" s="117"/>
      <c r="B386" s="117"/>
      <c r="C386" s="92">
        <v>4178</v>
      </c>
      <c r="D386" s="93" t="s">
        <v>282</v>
      </c>
      <c r="E386" s="130">
        <f t="shared" si="19"/>
        <v>0</v>
      </c>
      <c r="F386" s="24"/>
      <c r="G386" s="24"/>
      <c r="H386" s="24">
        <f t="shared" si="20"/>
        <v>0</v>
      </c>
    </row>
    <row r="387" spans="1:8" ht="12.75" customHeight="1" hidden="1">
      <c r="A387" s="117"/>
      <c r="B387" s="117"/>
      <c r="C387" s="92">
        <v>4179</v>
      </c>
      <c r="D387" s="93" t="s">
        <v>283</v>
      </c>
      <c r="E387" s="130">
        <f t="shared" si="19"/>
        <v>0</v>
      </c>
      <c r="F387" s="24"/>
      <c r="G387" s="24"/>
      <c r="H387" s="24">
        <f t="shared" si="20"/>
        <v>0</v>
      </c>
    </row>
    <row r="388" spans="1:8" ht="16.5" customHeight="1">
      <c r="A388" s="117"/>
      <c r="B388" s="117"/>
      <c r="C388" s="92">
        <v>4210</v>
      </c>
      <c r="D388" s="131" t="s">
        <v>284</v>
      </c>
      <c r="E388" s="130">
        <v>14402</v>
      </c>
      <c r="F388" s="24"/>
      <c r="G388" s="24">
        <v>241</v>
      </c>
      <c r="H388" s="24">
        <f t="shared" si="20"/>
        <v>14161</v>
      </c>
    </row>
    <row r="389" spans="1:8" ht="12.75" customHeight="1" hidden="1">
      <c r="A389" s="117"/>
      <c r="B389" s="117"/>
      <c r="C389" s="92"/>
      <c r="D389" s="131"/>
      <c r="E389" s="130"/>
      <c r="F389" s="24"/>
      <c r="G389" s="24"/>
      <c r="H389" s="24">
        <f t="shared" si="20"/>
        <v>0</v>
      </c>
    </row>
    <row r="390" spans="1:8" ht="12.75" customHeight="1" hidden="1">
      <c r="A390" s="117"/>
      <c r="B390" s="117"/>
      <c r="C390" s="92"/>
      <c r="D390" s="131"/>
      <c r="E390" s="130"/>
      <c r="F390" s="24"/>
      <c r="G390" s="24"/>
      <c r="H390" s="24">
        <f t="shared" si="20"/>
        <v>0</v>
      </c>
    </row>
    <row r="391" spans="1:8" ht="12.75" customHeight="1" hidden="1">
      <c r="A391" s="117"/>
      <c r="B391" s="117"/>
      <c r="C391" s="92"/>
      <c r="D391" s="131"/>
      <c r="E391" s="130"/>
      <c r="F391" s="24"/>
      <c r="G391" s="24"/>
      <c r="H391" s="24">
        <f t="shared" si="20"/>
        <v>0</v>
      </c>
    </row>
    <row r="392" spans="1:8" ht="16.5" customHeight="1">
      <c r="A392" s="117"/>
      <c r="B392" s="117"/>
      <c r="C392" s="92">
        <v>4270</v>
      </c>
      <c r="D392" s="131" t="s">
        <v>285</v>
      </c>
      <c r="E392" s="130">
        <v>2122</v>
      </c>
      <c r="F392" s="24"/>
      <c r="G392" s="24"/>
      <c r="H392" s="24">
        <f t="shared" si="20"/>
        <v>2122</v>
      </c>
    </row>
    <row r="393" spans="1:8" ht="16.5" customHeight="1">
      <c r="A393" s="117"/>
      <c r="B393" s="117"/>
      <c r="C393" s="92">
        <v>4280</v>
      </c>
      <c r="D393" s="93" t="s">
        <v>286</v>
      </c>
      <c r="E393" s="130">
        <v>1030</v>
      </c>
      <c r="F393" s="24"/>
      <c r="G393" s="24"/>
      <c r="H393" s="24">
        <f t="shared" si="20"/>
        <v>1030</v>
      </c>
    </row>
    <row r="394" spans="1:8" ht="16.5" customHeight="1">
      <c r="A394" s="117"/>
      <c r="B394" s="117"/>
      <c r="C394" s="92">
        <v>4300</v>
      </c>
      <c r="D394" s="131" t="s">
        <v>287</v>
      </c>
      <c r="E394" s="130">
        <v>7210</v>
      </c>
      <c r="F394" s="24"/>
      <c r="G394" s="24"/>
      <c r="H394" s="24">
        <f t="shared" si="20"/>
        <v>7210</v>
      </c>
    </row>
    <row r="395" spans="1:8" ht="12.75" customHeight="1" hidden="1">
      <c r="A395" s="117"/>
      <c r="B395" s="117"/>
      <c r="C395" s="92"/>
      <c r="D395" s="131"/>
      <c r="E395" s="130"/>
      <c r="F395" s="24"/>
      <c r="G395" s="24"/>
      <c r="H395" s="24">
        <f t="shared" si="20"/>
        <v>0</v>
      </c>
    </row>
    <row r="396" spans="1:8" ht="12.75" customHeight="1" hidden="1">
      <c r="A396" s="117"/>
      <c r="B396" s="117"/>
      <c r="C396" s="92"/>
      <c r="D396" s="131"/>
      <c r="E396" s="130"/>
      <c r="F396" s="24"/>
      <c r="G396" s="24"/>
      <c r="H396" s="24">
        <f t="shared" si="20"/>
        <v>0</v>
      </c>
    </row>
    <row r="397" spans="1:8" ht="16.5" customHeight="1">
      <c r="A397" s="117"/>
      <c r="B397" s="117"/>
      <c r="C397" s="92">
        <v>4350</v>
      </c>
      <c r="D397" s="131" t="s">
        <v>288</v>
      </c>
      <c r="E397" s="130">
        <v>1030</v>
      </c>
      <c r="F397" s="24"/>
      <c r="G397" s="24"/>
      <c r="H397" s="24">
        <f t="shared" si="20"/>
        <v>1030</v>
      </c>
    </row>
    <row r="398" spans="1:8" ht="16.5" customHeight="1">
      <c r="A398" s="117"/>
      <c r="B398" s="117"/>
      <c r="C398" s="92">
        <v>4370</v>
      </c>
      <c r="D398" s="93" t="s">
        <v>289</v>
      </c>
      <c r="E398" s="130">
        <v>2060</v>
      </c>
      <c r="F398" s="24"/>
      <c r="G398" s="24"/>
      <c r="H398" s="24">
        <f t="shared" si="20"/>
        <v>2060</v>
      </c>
    </row>
    <row r="399" spans="1:8" ht="16.5" customHeight="1">
      <c r="A399" s="117"/>
      <c r="B399" s="117"/>
      <c r="C399" s="92">
        <v>4410</v>
      </c>
      <c r="D399" s="131" t="s">
        <v>290</v>
      </c>
      <c r="E399" s="130">
        <v>11691</v>
      </c>
      <c r="F399" s="24"/>
      <c r="G399" s="24"/>
      <c r="H399" s="24">
        <f t="shared" si="20"/>
        <v>11691</v>
      </c>
    </row>
    <row r="400" spans="1:8" ht="16.5" customHeight="1">
      <c r="A400" s="117"/>
      <c r="B400" s="117"/>
      <c r="C400" s="92">
        <v>4430</v>
      </c>
      <c r="D400" s="131" t="s">
        <v>291</v>
      </c>
      <c r="E400" s="130">
        <v>210</v>
      </c>
      <c r="F400" s="24"/>
      <c r="G400" s="24"/>
      <c r="H400" s="24">
        <f t="shared" si="20"/>
        <v>210</v>
      </c>
    </row>
    <row r="401" spans="1:8" ht="16.5" customHeight="1">
      <c r="A401" s="117"/>
      <c r="B401" s="117"/>
      <c r="C401" s="92">
        <v>4440</v>
      </c>
      <c r="D401" s="93" t="s">
        <v>292</v>
      </c>
      <c r="E401" s="130">
        <v>11492</v>
      </c>
      <c r="F401" s="24"/>
      <c r="G401" s="24"/>
      <c r="H401" s="24">
        <f t="shared" si="20"/>
        <v>11492</v>
      </c>
    </row>
    <row r="402" spans="1:8" ht="16.5" customHeight="1">
      <c r="A402" s="117"/>
      <c r="B402" s="117"/>
      <c r="C402" s="92">
        <v>4700</v>
      </c>
      <c r="D402" s="93" t="s">
        <v>293</v>
      </c>
      <c r="E402" s="130">
        <v>620</v>
      </c>
      <c r="F402" s="24"/>
      <c r="G402" s="24"/>
      <c r="H402" s="24">
        <f t="shared" si="20"/>
        <v>620</v>
      </c>
    </row>
    <row r="403" spans="1:8" ht="16.5" customHeight="1">
      <c r="A403" s="116"/>
      <c r="B403" s="116"/>
      <c r="C403" s="88">
        <v>4740</v>
      </c>
      <c r="D403" s="93" t="s">
        <v>294</v>
      </c>
      <c r="E403" s="114">
        <v>1030</v>
      </c>
      <c r="F403" s="24"/>
      <c r="G403" s="24"/>
      <c r="H403" s="24">
        <f t="shared" si="20"/>
        <v>1030</v>
      </c>
    </row>
    <row r="404" spans="1:8" ht="16.5" customHeight="1">
      <c r="A404" s="117"/>
      <c r="B404" s="117"/>
      <c r="C404" s="92">
        <v>4750</v>
      </c>
      <c r="D404" s="93" t="s">
        <v>295</v>
      </c>
      <c r="E404" s="130">
        <v>1030</v>
      </c>
      <c r="F404" s="24"/>
      <c r="G404" s="24"/>
      <c r="H404" s="24">
        <f t="shared" si="20"/>
        <v>1030</v>
      </c>
    </row>
    <row r="405" spans="1:8" s="16" customFormat="1" ht="16.5" customHeight="1">
      <c r="A405" s="115"/>
      <c r="B405" s="115">
        <v>85278</v>
      </c>
      <c r="C405" s="110"/>
      <c r="D405" s="129" t="s">
        <v>296</v>
      </c>
      <c r="E405" s="20">
        <f>E406</f>
        <v>0</v>
      </c>
      <c r="F405" s="20">
        <f>F406</f>
        <v>0</v>
      </c>
      <c r="G405" s="20">
        <f>G406</f>
        <v>0</v>
      </c>
      <c r="H405" s="20">
        <f>H406</f>
        <v>0</v>
      </c>
    </row>
    <row r="406" spans="1:8" ht="16.5" customHeight="1">
      <c r="A406" s="117"/>
      <c r="B406" s="117"/>
      <c r="C406" s="92">
        <v>3110</v>
      </c>
      <c r="D406" s="93" t="s">
        <v>297</v>
      </c>
      <c r="E406" s="130">
        <f>F406+G406</f>
        <v>0</v>
      </c>
      <c r="F406" s="24"/>
      <c r="G406" s="24"/>
      <c r="H406" s="24">
        <f>E406+F406-G406</f>
        <v>0</v>
      </c>
    </row>
    <row r="407" spans="1:8" s="16" customFormat="1" ht="16.5" customHeight="1">
      <c r="A407" s="115"/>
      <c r="B407" s="115">
        <v>85295</v>
      </c>
      <c r="C407" s="110"/>
      <c r="D407" s="111" t="s">
        <v>298</v>
      </c>
      <c r="E407" s="20">
        <f>SUM(E410:E421)</f>
        <v>588456</v>
      </c>
      <c r="F407" s="20">
        <f>SUM(F410:F421)</f>
        <v>24600</v>
      </c>
      <c r="G407" s="20">
        <f>SUM(G410:G421)</f>
        <v>12449</v>
      </c>
      <c r="H407" s="20">
        <f>SUM(H410:H421)</f>
        <v>600607</v>
      </c>
    </row>
    <row r="408" spans="1:8" ht="12.75" customHeight="1" hidden="1">
      <c r="A408" s="116"/>
      <c r="B408" s="116"/>
      <c r="C408" s="88"/>
      <c r="D408" s="97"/>
      <c r="E408" s="114"/>
      <c r="F408" s="24"/>
      <c r="G408" s="24"/>
      <c r="H408" s="24"/>
    </row>
    <row r="409" spans="1:8" ht="12.75" customHeight="1" hidden="1">
      <c r="A409" s="116"/>
      <c r="B409" s="116"/>
      <c r="C409" s="85"/>
      <c r="D409" s="141"/>
      <c r="E409" s="139"/>
      <c r="F409" s="24"/>
      <c r="G409" s="24"/>
      <c r="H409" s="24"/>
    </row>
    <row r="410" spans="1:8" ht="16.5" customHeight="1">
      <c r="A410" s="117"/>
      <c r="B410" s="117"/>
      <c r="C410" s="92">
        <v>3110</v>
      </c>
      <c r="D410" s="93" t="s">
        <v>299</v>
      </c>
      <c r="E410" s="130">
        <v>351000</v>
      </c>
      <c r="F410" s="24"/>
      <c r="G410" s="24">
        <v>549</v>
      </c>
      <c r="H410" s="24">
        <f>E410+F410-G410</f>
        <v>350451</v>
      </c>
    </row>
    <row r="411" spans="1:8" ht="12.75" customHeight="1" hidden="1">
      <c r="A411" s="117"/>
      <c r="B411" s="117"/>
      <c r="C411" s="92"/>
      <c r="D411" s="93"/>
      <c r="E411" s="130"/>
      <c r="F411" s="24"/>
      <c r="G411" s="24"/>
      <c r="H411" s="24">
        <f aca="true" t="shared" si="21" ref="H411:H421">E411+F411-G411</f>
        <v>0</v>
      </c>
    </row>
    <row r="412" spans="1:8" ht="12.75" customHeight="1" hidden="1">
      <c r="A412" s="117"/>
      <c r="B412" s="117"/>
      <c r="C412" s="92"/>
      <c r="D412" s="93"/>
      <c r="E412" s="130"/>
      <c r="F412" s="24"/>
      <c r="G412" s="24"/>
      <c r="H412" s="24">
        <f t="shared" si="21"/>
        <v>0</v>
      </c>
    </row>
    <row r="413" spans="1:8" ht="16.5" customHeight="1">
      <c r="A413" s="117"/>
      <c r="B413" s="117"/>
      <c r="C413" s="92">
        <v>4113</v>
      </c>
      <c r="D413" s="131" t="s">
        <v>300</v>
      </c>
      <c r="E413" s="130">
        <v>6291</v>
      </c>
      <c r="F413" s="24"/>
      <c r="G413" s="24"/>
      <c r="H413" s="24">
        <f t="shared" si="21"/>
        <v>6291</v>
      </c>
    </row>
    <row r="414" spans="1:8" ht="16.5" customHeight="1">
      <c r="A414" s="117"/>
      <c r="B414" s="117"/>
      <c r="C414" s="92">
        <v>4123</v>
      </c>
      <c r="D414" s="131" t="s">
        <v>301</v>
      </c>
      <c r="E414" s="130">
        <v>997</v>
      </c>
      <c r="F414" s="24"/>
      <c r="G414" s="24"/>
      <c r="H414" s="24">
        <f t="shared" si="21"/>
        <v>997</v>
      </c>
    </row>
    <row r="415" spans="1:8" ht="16.5" customHeight="1">
      <c r="A415" s="117"/>
      <c r="B415" s="117"/>
      <c r="C415" s="92">
        <v>4173</v>
      </c>
      <c r="D415" s="93" t="s">
        <v>302</v>
      </c>
      <c r="E415" s="130">
        <v>41166</v>
      </c>
      <c r="F415" s="24"/>
      <c r="G415" s="24"/>
      <c r="H415" s="24">
        <f t="shared" si="21"/>
        <v>41166</v>
      </c>
    </row>
    <row r="416" spans="1:8" ht="16.5" customHeight="1">
      <c r="A416" s="117"/>
      <c r="B416" s="117"/>
      <c r="C416" s="92">
        <v>4213</v>
      </c>
      <c r="D416" s="131" t="s">
        <v>303</v>
      </c>
      <c r="E416" s="130">
        <v>59255</v>
      </c>
      <c r="F416" s="24">
        <v>1200</v>
      </c>
      <c r="G416" s="24">
        <v>11900</v>
      </c>
      <c r="H416" s="24">
        <f t="shared" si="21"/>
        <v>48555</v>
      </c>
    </row>
    <row r="417" spans="1:8" ht="16.5" customHeight="1">
      <c r="A417" s="117"/>
      <c r="B417" s="117"/>
      <c r="C417" s="92">
        <v>4280</v>
      </c>
      <c r="D417" s="93" t="s">
        <v>304</v>
      </c>
      <c r="E417" s="130">
        <f>F417+G417</f>
        <v>0</v>
      </c>
      <c r="F417" s="24"/>
      <c r="G417" s="24"/>
      <c r="H417" s="24">
        <f t="shared" si="21"/>
        <v>0</v>
      </c>
    </row>
    <row r="418" spans="1:8" ht="16.5" customHeight="1">
      <c r="A418" s="117"/>
      <c r="B418" s="117"/>
      <c r="C418" s="92">
        <v>4303</v>
      </c>
      <c r="D418" s="131" t="s">
        <v>305</v>
      </c>
      <c r="E418" s="130">
        <v>127023</v>
      </c>
      <c r="F418" s="24">
        <v>22000</v>
      </c>
      <c r="G418" s="24"/>
      <c r="H418" s="24">
        <f t="shared" si="21"/>
        <v>149023</v>
      </c>
    </row>
    <row r="419" spans="1:8" ht="16.5" customHeight="1">
      <c r="A419" s="117"/>
      <c r="B419" s="117"/>
      <c r="C419" s="92">
        <v>4413</v>
      </c>
      <c r="D419" s="93" t="s">
        <v>306</v>
      </c>
      <c r="E419" s="130">
        <f>F419+G419</f>
        <v>0</v>
      </c>
      <c r="F419" s="24"/>
      <c r="G419" s="24"/>
      <c r="H419" s="24">
        <f t="shared" si="21"/>
        <v>0</v>
      </c>
    </row>
    <row r="420" spans="1:8" ht="16.5" customHeight="1">
      <c r="A420" s="117"/>
      <c r="B420" s="117"/>
      <c r="C420" s="92">
        <v>4743</v>
      </c>
      <c r="D420" s="93" t="s">
        <v>307</v>
      </c>
      <c r="E420" s="130">
        <v>996</v>
      </c>
      <c r="F420" s="24">
        <v>300</v>
      </c>
      <c r="G420" s="24"/>
      <c r="H420" s="24">
        <f t="shared" si="21"/>
        <v>1296</v>
      </c>
    </row>
    <row r="421" spans="1:8" ht="16.5" customHeight="1">
      <c r="A421" s="117"/>
      <c r="B421" s="117"/>
      <c r="C421" s="92">
        <v>4753</v>
      </c>
      <c r="D421" s="93" t="s">
        <v>308</v>
      </c>
      <c r="E421" s="130">
        <v>1728</v>
      </c>
      <c r="F421" s="24">
        <v>1100</v>
      </c>
      <c r="G421" s="24"/>
      <c r="H421" s="24">
        <f t="shared" si="21"/>
        <v>2828</v>
      </c>
    </row>
    <row r="422" spans="1:8" s="16" customFormat="1" ht="16.5" customHeight="1">
      <c r="A422" s="118">
        <v>853</v>
      </c>
      <c r="B422" s="118"/>
      <c r="C422" s="107"/>
      <c r="D422" s="108" t="s">
        <v>309</v>
      </c>
      <c r="E422" s="15">
        <f>E423</f>
        <v>73001</v>
      </c>
      <c r="F422" s="15">
        <f>F423</f>
        <v>134869</v>
      </c>
      <c r="G422" s="15">
        <f>G423</f>
        <v>0</v>
      </c>
      <c r="H422" s="15">
        <f>H423</f>
        <v>207870</v>
      </c>
    </row>
    <row r="423" spans="1:8" s="16" customFormat="1" ht="16.5" customHeight="1">
      <c r="A423" s="120"/>
      <c r="B423" s="120">
        <v>85395</v>
      </c>
      <c r="C423" s="121"/>
      <c r="D423" s="122" t="s">
        <v>310</v>
      </c>
      <c r="E423" s="135">
        <f>SUM(E424:E439)</f>
        <v>73001</v>
      </c>
      <c r="F423" s="135">
        <f>SUM(F424:F439)</f>
        <v>134869</v>
      </c>
      <c r="G423" s="135">
        <f>SUM(G424:G439)</f>
        <v>0</v>
      </c>
      <c r="H423" s="135">
        <f>SUM(H424:H439)</f>
        <v>207870</v>
      </c>
    </row>
    <row r="424" spans="1:8" ht="16.5" customHeight="1">
      <c r="A424" s="117"/>
      <c r="B424" s="117"/>
      <c r="C424" s="92">
        <v>4018</v>
      </c>
      <c r="D424" s="93" t="s">
        <v>311</v>
      </c>
      <c r="E424" s="130">
        <v>11298</v>
      </c>
      <c r="F424" s="130">
        <v>33894</v>
      </c>
      <c r="G424" s="24"/>
      <c r="H424" s="24">
        <f>E424+F424-G424</f>
        <v>45192</v>
      </c>
    </row>
    <row r="425" spans="1:8" ht="16.5" customHeight="1">
      <c r="A425" s="117"/>
      <c r="B425" s="117"/>
      <c r="C425" s="92">
        <v>4019</v>
      </c>
      <c r="D425" s="93" t="s">
        <v>312</v>
      </c>
      <c r="E425" s="130">
        <v>665</v>
      </c>
      <c r="F425" s="24">
        <v>1995</v>
      </c>
      <c r="G425" s="24"/>
      <c r="H425" s="24">
        <f aca="true" t="shared" si="22" ref="H425:H440">E425+F425-G425</f>
        <v>2660</v>
      </c>
    </row>
    <row r="426" spans="1:8" ht="16.5" customHeight="1">
      <c r="A426" s="117"/>
      <c r="B426" s="117"/>
      <c r="C426" s="92">
        <v>4118</v>
      </c>
      <c r="D426" s="131" t="s">
        <v>313</v>
      </c>
      <c r="E426" s="130">
        <v>3095</v>
      </c>
      <c r="F426" s="24">
        <v>9285</v>
      </c>
      <c r="G426" s="24"/>
      <c r="H426" s="24">
        <f t="shared" si="22"/>
        <v>12380</v>
      </c>
    </row>
    <row r="427" spans="1:8" ht="16.5" customHeight="1">
      <c r="A427" s="117"/>
      <c r="B427" s="117"/>
      <c r="C427" s="92">
        <v>4119</v>
      </c>
      <c r="D427" s="131" t="s">
        <v>314</v>
      </c>
      <c r="E427" s="130">
        <v>182</v>
      </c>
      <c r="F427" s="24">
        <v>546</v>
      </c>
      <c r="G427" s="24"/>
      <c r="H427" s="24">
        <f t="shared" si="22"/>
        <v>728</v>
      </c>
    </row>
    <row r="428" spans="1:8" ht="16.5" customHeight="1">
      <c r="A428" s="117"/>
      <c r="B428" s="117"/>
      <c r="C428" s="92">
        <v>4128</v>
      </c>
      <c r="D428" s="131" t="s">
        <v>315</v>
      </c>
      <c r="E428" s="130">
        <v>473</v>
      </c>
      <c r="F428" s="24">
        <v>1419</v>
      </c>
      <c r="G428" s="24"/>
      <c r="H428" s="24">
        <f t="shared" si="22"/>
        <v>1892</v>
      </c>
    </row>
    <row r="429" spans="1:8" ht="16.5" customHeight="1">
      <c r="A429" s="117"/>
      <c r="B429" s="117"/>
      <c r="C429" s="92">
        <v>4129</v>
      </c>
      <c r="D429" s="131" t="s">
        <v>316</v>
      </c>
      <c r="E429" s="130">
        <v>27</v>
      </c>
      <c r="F429" s="24">
        <v>81</v>
      </c>
      <c r="G429" s="24"/>
      <c r="H429" s="24">
        <f t="shared" si="22"/>
        <v>108</v>
      </c>
    </row>
    <row r="430" spans="1:8" ht="16.5" customHeight="1">
      <c r="A430" s="117"/>
      <c r="B430" s="117"/>
      <c r="C430" s="92">
        <v>4178</v>
      </c>
      <c r="D430" s="93" t="s">
        <v>317</v>
      </c>
      <c r="E430" s="130">
        <v>7961</v>
      </c>
      <c r="F430" s="24">
        <v>23883</v>
      </c>
      <c r="G430" s="24"/>
      <c r="H430" s="24">
        <f t="shared" si="22"/>
        <v>31844</v>
      </c>
    </row>
    <row r="431" spans="1:8" ht="16.5" customHeight="1">
      <c r="A431" s="117"/>
      <c r="B431" s="117"/>
      <c r="C431" s="92">
        <v>4179</v>
      </c>
      <c r="D431" s="93" t="s">
        <v>318</v>
      </c>
      <c r="E431" s="130">
        <v>468</v>
      </c>
      <c r="F431" s="24">
        <v>1404</v>
      </c>
      <c r="G431" s="24"/>
      <c r="H431" s="24">
        <f t="shared" si="22"/>
        <v>1872</v>
      </c>
    </row>
    <row r="432" spans="1:8" ht="16.5" customHeight="1">
      <c r="A432" s="117"/>
      <c r="B432" s="117"/>
      <c r="C432" s="92">
        <v>4218</v>
      </c>
      <c r="D432" s="131" t="s">
        <v>319</v>
      </c>
      <c r="E432" s="130">
        <v>555</v>
      </c>
      <c r="F432" s="24">
        <v>12902</v>
      </c>
      <c r="G432" s="24"/>
      <c r="H432" s="24">
        <f t="shared" si="22"/>
        <v>13457</v>
      </c>
    </row>
    <row r="433" spans="1:8" ht="16.5" customHeight="1">
      <c r="A433" s="117"/>
      <c r="B433" s="117"/>
      <c r="C433" s="92">
        <v>4219</v>
      </c>
      <c r="D433" s="131" t="s">
        <v>320</v>
      </c>
      <c r="E433" s="130">
        <v>33</v>
      </c>
      <c r="F433" s="24">
        <v>628</v>
      </c>
      <c r="G433" s="24"/>
      <c r="H433" s="24">
        <f t="shared" si="22"/>
        <v>661</v>
      </c>
    </row>
    <row r="434" spans="1:8" ht="16.5" customHeight="1">
      <c r="A434" s="117"/>
      <c r="B434" s="117"/>
      <c r="C434" s="92">
        <v>4038</v>
      </c>
      <c r="D434" s="131" t="s">
        <v>321</v>
      </c>
      <c r="E434" s="130">
        <v>45563</v>
      </c>
      <c r="F434" s="24">
        <v>45563</v>
      </c>
      <c r="G434" s="24"/>
      <c r="H434" s="24">
        <f t="shared" si="22"/>
        <v>91126</v>
      </c>
    </row>
    <row r="435" spans="1:8" ht="16.5" customHeight="1">
      <c r="A435" s="117"/>
      <c r="B435" s="117"/>
      <c r="C435" s="92">
        <v>4309</v>
      </c>
      <c r="D435" s="131" t="s">
        <v>322</v>
      </c>
      <c r="E435" s="130">
        <v>2681</v>
      </c>
      <c r="F435" s="24">
        <v>2681</v>
      </c>
      <c r="G435" s="24"/>
      <c r="H435" s="24">
        <f t="shared" si="22"/>
        <v>5362</v>
      </c>
    </row>
    <row r="436" spans="1:8" ht="12.75" customHeight="1" hidden="1">
      <c r="A436" s="117"/>
      <c r="B436" s="117"/>
      <c r="C436" s="92"/>
      <c r="D436" s="93"/>
      <c r="E436" s="130"/>
      <c r="F436" s="24"/>
      <c r="G436" s="24"/>
      <c r="H436" s="24">
        <f t="shared" si="22"/>
        <v>0</v>
      </c>
    </row>
    <row r="437" spans="1:8" ht="12.75" customHeight="1" hidden="1">
      <c r="A437" s="117"/>
      <c r="B437" s="117"/>
      <c r="C437" s="92"/>
      <c r="D437" s="93"/>
      <c r="E437" s="130"/>
      <c r="F437" s="24"/>
      <c r="G437" s="24"/>
      <c r="H437" s="24">
        <f t="shared" si="22"/>
        <v>0</v>
      </c>
    </row>
    <row r="438" spans="1:8" ht="16.5" customHeight="1">
      <c r="A438" s="117"/>
      <c r="B438" s="117"/>
      <c r="C438" s="92">
        <v>4758</v>
      </c>
      <c r="D438" s="93" t="s">
        <v>323</v>
      </c>
      <c r="E438" s="130"/>
      <c r="F438" s="24">
        <v>555</v>
      </c>
      <c r="G438" s="24"/>
      <c r="H438" s="24">
        <f t="shared" si="22"/>
        <v>555</v>
      </c>
    </row>
    <row r="439" spans="1:8" ht="16.5" customHeight="1">
      <c r="A439" s="117"/>
      <c r="B439" s="117"/>
      <c r="C439" s="92">
        <v>4759</v>
      </c>
      <c r="D439" s="93" t="s">
        <v>324</v>
      </c>
      <c r="E439" s="130"/>
      <c r="F439" s="24">
        <v>33</v>
      </c>
      <c r="G439" s="24"/>
      <c r="H439" s="24">
        <f t="shared" si="22"/>
        <v>33</v>
      </c>
    </row>
    <row r="440" spans="1:8" ht="12.75" customHeight="1" hidden="1">
      <c r="A440" s="117"/>
      <c r="B440" s="117"/>
      <c r="C440" s="92"/>
      <c r="D440" s="93"/>
      <c r="E440" s="130"/>
      <c r="F440" s="24"/>
      <c r="G440" s="24"/>
      <c r="H440" s="24">
        <f t="shared" si="22"/>
        <v>0</v>
      </c>
    </row>
    <row r="441" spans="1:8" s="16" customFormat="1" ht="16.5" customHeight="1">
      <c r="A441" s="118">
        <v>854</v>
      </c>
      <c r="B441" s="118"/>
      <c r="C441" s="107"/>
      <c r="D441" s="108" t="s">
        <v>325</v>
      </c>
      <c r="E441" s="15">
        <f>E442+E479+E468</f>
        <v>156421</v>
      </c>
      <c r="F441" s="15">
        <f>F442+F479+F468</f>
        <v>231725</v>
      </c>
      <c r="G441" s="15">
        <f>G442+G479+G468</f>
        <v>0</v>
      </c>
      <c r="H441" s="15">
        <f>H442+H479+H468</f>
        <v>388146</v>
      </c>
    </row>
    <row r="442" spans="1:8" s="16" customFormat="1" ht="16.5" customHeight="1">
      <c r="A442" s="115"/>
      <c r="B442" s="115">
        <v>85401</v>
      </c>
      <c r="C442" s="110"/>
      <c r="D442" s="111" t="s">
        <v>326</v>
      </c>
      <c r="E442" s="20">
        <f>E443+E444+E445+E446+E447+E448+E449+E451+E452+E453+E454+E455+E450</f>
        <v>154772</v>
      </c>
      <c r="F442" s="20">
        <f>F443+F444+F445+F446+F447+F448+F449+F451+F452+F453+F454+F455+F450</f>
        <v>0</v>
      </c>
      <c r="G442" s="20">
        <f>G443+G444+G445+G446+G447+G448+G449+G451+G452+G453+G454+G455+G450</f>
        <v>0</v>
      </c>
      <c r="H442" s="20">
        <f>H443+H444+H445+H446+H447+H448+H449+H451+H452+H453+H454+H455+H450</f>
        <v>154772</v>
      </c>
    </row>
    <row r="443" spans="1:8" ht="16.5" customHeight="1">
      <c r="A443" s="117"/>
      <c r="B443" s="117"/>
      <c r="C443" s="92">
        <v>3020</v>
      </c>
      <c r="D443" s="93" t="s">
        <v>327</v>
      </c>
      <c r="E443" s="130">
        <v>11290</v>
      </c>
      <c r="F443" s="24"/>
      <c r="G443" s="24"/>
      <c r="H443" s="20">
        <f>E443+F443-G443</f>
        <v>11290</v>
      </c>
    </row>
    <row r="444" spans="1:8" ht="16.5" customHeight="1">
      <c r="A444" s="117"/>
      <c r="B444" s="117"/>
      <c r="C444" s="92">
        <v>4010</v>
      </c>
      <c r="D444" s="93" t="s">
        <v>328</v>
      </c>
      <c r="E444" s="130">
        <v>100892</v>
      </c>
      <c r="F444" s="24"/>
      <c r="G444" s="24"/>
      <c r="H444" s="20">
        <f aca="true" t="shared" si="23" ref="H444:H455">E444+F444-G444</f>
        <v>100892</v>
      </c>
    </row>
    <row r="445" spans="1:8" ht="16.5" customHeight="1">
      <c r="A445" s="117"/>
      <c r="B445" s="117"/>
      <c r="C445" s="92">
        <v>4040</v>
      </c>
      <c r="D445" s="93" t="s">
        <v>329</v>
      </c>
      <c r="E445" s="130">
        <v>6257</v>
      </c>
      <c r="F445" s="24"/>
      <c r="G445" s="24"/>
      <c r="H445" s="20">
        <f t="shared" si="23"/>
        <v>6257</v>
      </c>
    </row>
    <row r="446" spans="1:8" ht="16.5" customHeight="1">
      <c r="A446" s="117"/>
      <c r="B446" s="117"/>
      <c r="C446" s="92">
        <v>4110</v>
      </c>
      <c r="D446" s="93" t="s">
        <v>330</v>
      </c>
      <c r="E446" s="130">
        <v>18311</v>
      </c>
      <c r="F446" s="24"/>
      <c r="G446" s="24"/>
      <c r="H446" s="20">
        <f t="shared" si="23"/>
        <v>18311</v>
      </c>
    </row>
    <row r="447" spans="1:8" ht="16.5" customHeight="1">
      <c r="A447" s="117"/>
      <c r="B447" s="117"/>
      <c r="C447" s="92">
        <v>4120</v>
      </c>
      <c r="D447" s="93" t="s">
        <v>331</v>
      </c>
      <c r="E447" s="130">
        <v>2902</v>
      </c>
      <c r="F447" s="24"/>
      <c r="G447" s="24"/>
      <c r="H447" s="20">
        <f t="shared" si="23"/>
        <v>2902</v>
      </c>
    </row>
    <row r="448" spans="1:8" ht="16.5" customHeight="1">
      <c r="A448" s="117"/>
      <c r="B448" s="117"/>
      <c r="C448" s="92">
        <v>4210</v>
      </c>
      <c r="D448" s="93" t="s">
        <v>332</v>
      </c>
      <c r="E448" s="130">
        <v>2500</v>
      </c>
      <c r="F448" s="24"/>
      <c r="G448" s="24"/>
      <c r="H448" s="20">
        <f t="shared" si="23"/>
        <v>2500</v>
      </c>
    </row>
    <row r="449" spans="1:8" ht="16.5" customHeight="1">
      <c r="A449" s="117"/>
      <c r="B449" s="117"/>
      <c r="C449" s="92">
        <v>4240</v>
      </c>
      <c r="D449" s="93" t="s">
        <v>333</v>
      </c>
      <c r="E449" s="130">
        <v>3000</v>
      </c>
      <c r="F449" s="24"/>
      <c r="G449" s="24"/>
      <c r="H449" s="20">
        <f t="shared" si="23"/>
        <v>3000</v>
      </c>
    </row>
    <row r="450" spans="1:8" ht="12.75" customHeight="1" hidden="1">
      <c r="A450" s="117"/>
      <c r="B450" s="117"/>
      <c r="C450" s="92"/>
      <c r="D450" s="93"/>
      <c r="E450" s="130"/>
      <c r="F450" s="24"/>
      <c r="G450" s="24"/>
      <c r="H450" s="20">
        <f t="shared" si="23"/>
        <v>0</v>
      </c>
    </row>
    <row r="451" spans="1:8" ht="16.5" customHeight="1">
      <c r="A451" s="117"/>
      <c r="B451" s="117"/>
      <c r="C451" s="92">
        <v>4270</v>
      </c>
      <c r="D451" s="93" t="s">
        <v>334</v>
      </c>
      <c r="E451" s="130">
        <v>900</v>
      </c>
      <c r="F451" s="24"/>
      <c r="G451" s="24"/>
      <c r="H451" s="20">
        <f t="shared" si="23"/>
        <v>900</v>
      </c>
    </row>
    <row r="452" spans="1:8" ht="16.5" customHeight="1">
      <c r="A452" s="117"/>
      <c r="B452" s="117"/>
      <c r="C452" s="92">
        <v>4300</v>
      </c>
      <c r="D452" s="93" t="s">
        <v>335</v>
      </c>
      <c r="E452" s="130">
        <v>500</v>
      </c>
      <c r="F452" s="24"/>
      <c r="G452" s="24"/>
      <c r="H452" s="20">
        <f t="shared" si="23"/>
        <v>500</v>
      </c>
    </row>
    <row r="453" spans="1:8" ht="16.5" customHeight="1">
      <c r="A453" s="117"/>
      <c r="B453" s="117"/>
      <c r="C453" s="92">
        <v>4410</v>
      </c>
      <c r="D453" s="93" t="s">
        <v>336</v>
      </c>
      <c r="E453" s="130">
        <v>300</v>
      </c>
      <c r="F453" s="24"/>
      <c r="G453" s="24"/>
      <c r="H453" s="20">
        <f t="shared" si="23"/>
        <v>300</v>
      </c>
    </row>
    <row r="454" spans="1:8" ht="16.5" customHeight="1">
      <c r="A454" s="117"/>
      <c r="B454" s="117"/>
      <c r="C454" s="92">
        <v>4440</v>
      </c>
      <c r="D454" s="93" t="s">
        <v>337</v>
      </c>
      <c r="E454" s="130">
        <v>7320</v>
      </c>
      <c r="F454" s="24"/>
      <c r="G454" s="24"/>
      <c r="H454" s="20">
        <f t="shared" si="23"/>
        <v>7320</v>
      </c>
    </row>
    <row r="455" spans="1:8" ht="16.5" customHeight="1">
      <c r="A455" s="117"/>
      <c r="B455" s="117"/>
      <c r="C455" s="92">
        <v>4700</v>
      </c>
      <c r="D455" s="93" t="s">
        <v>338</v>
      </c>
      <c r="E455" s="130">
        <v>600</v>
      </c>
      <c r="F455" s="24"/>
      <c r="G455" s="24"/>
      <c r="H455" s="20">
        <f t="shared" si="23"/>
        <v>600</v>
      </c>
    </row>
    <row r="456" spans="1:8" ht="12.75" customHeight="1" hidden="1">
      <c r="A456" s="117"/>
      <c r="B456" s="115"/>
      <c r="C456" s="110"/>
      <c r="D456" s="129"/>
      <c r="E456" s="20"/>
      <c r="F456" s="24"/>
      <c r="G456" s="24"/>
      <c r="H456" s="24"/>
    </row>
    <row r="457" spans="1:8" ht="12.75" customHeight="1" hidden="1">
      <c r="A457" s="117"/>
      <c r="B457" s="117"/>
      <c r="C457" s="92"/>
      <c r="D457" s="93"/>
      <c r="E457" s="130"/>
      <c r="F457" s="24"/>
      <c r="G457" s="24"/>
      <c r="H457" s="24"/>
    </row>
    <row r="458" spans="1:8" ht="12.75" customHeight="1" hidden="1">
      <c r="A458" s="117"/>
      <c r="B458" s="117"/>
      <c r="C458" s="92"/>
      <c r="D458" s="93"/>
      <c r="E458" s="130"/>
      <c r="F458" s="24"/>
      <c r="G458" s="24"/>
      <c r="H458" s="24"/>
    </row>
    <row r="459" spans="1:8" ht="12.75" customHeight="1" hidden="1">
      <c r="A459" s="117"/>
      <c r="B459" s="117"/>
      <c r="C459" s="92"/>
      <c r="D459" s="93"/>
      <c r="E459" s="130"/>
      <c r="F459" s="24"/>
      <c r="G459" s="24"/>
      <c r="H459" s="24"/>
    </row>
    <row r="460" spans="1:8" ht="12.75" customHeight="1" hidden="1">
      <c r="A460" s="117"/>
      <c r="B460" s="117"/>
      <c r="C460" s="92"/>
      <c r="D460" s="93"/>
      <c r="E460" s="130"/>
      <c r="F460" s="24"/>
      <c r="G460" s="24"/>
      <c r="H460" s="24"/>
    </row>
    <row r="461" spans="1:8" ht="12.75" customHeight="1" hidden="1">
      <c r="A461" s="117"/>
      <c r="B461" s="117"/>
      <c r="C461" s="92"/>
      <c r="D461" s="93"/>
      <c r="E461" s="130"/>
      <c r="F461" s="24"/>
      <c r="G461" s="24"/>
      <c r="H461" s="24"/>
    </row>
    <row r="462" spans="1:8" ht="12.75" customHeight="1" hidden="1">
      <c r="A462" s="117"/>
      <c r="B462" s="117"/>
      <c r="C462" s="92"/>
      <c r="D462" s="93"/>
      <c r="E462" s="130"/>
      <c r="F462" s="24"/>
      <c r="G462" s="24"/>
      <c r="H462" s="24"/>
    </row>
    <row r="463" spans="1:8" ht="12.75" customHeight="1" hidden="1">
      <c r="A463" s="117"/>
      <c r="B463" s="117"/>
      <c r="C463" s="92"/>
      <c r="D463" s="93"/>
      <c r="E463" s="130"/>
      <c r="F463" s="24"/>
      <c r="G463" s="24"/>
      <c r="H463" s="24"/>
    </row>
    <row r="464" spans="1:8" ht="12.75" customHeight="1" hidden="1">
      <c r="A464" s="117"/>
      <c r="B464" s="117"/>
      <c r="C464" s="92"/>
      <c r="D464" s="93"/>
      <c r="E464" s="130"/>
      <c r="F464" s="24"/>
      <c r="G464" s="24"/>
      <c r="H464" s="24"/>
    </row>
    <row r="465" spans="1:8" ht="12.75" customHeight="1" hidden="1">
      <c r="A465" s="117"/>
      <c r="B465" s="117"/>
      <c r="C465" s="92"/>
      <c r="D465" s="93"/>
      <c r="E465" s="130"/>
      <c r="F465" s="24"/>
      <c r="G465" s="24"/>
      <c r="H465" s="24"/>
    </row>
    <row r="466" spans="1:8" ht="12.75" customHeight="1" hidden="1">
      <c r="A466" s="117"/>
      <c r="B466" s="117"/>
      <c r="C466" s="92"/>
      <c r="D466" s="93"/>
      <c r="E466" s="130"/>
      <c r="F466" s="24"/>
      <c r="G466" s="24"/>
      <c r="H466" s="24"/>
    </row>
    <row r="467" spans="1:8" ht="12.75" customHeight="1" hidden="1">
      <c r="A467" s="117"/>
      <c r="B467" s="117"/>
      <c r="C467" s="92"/>
      <c r="D467" s="93"/>
      <c r="E467" s="130"/>
      <c r="F467" s="24"/>
      <c r="G467" s="24"/>
      <c r="H467" s="24"/>
    </row>
    <row r="468" spans="1:8" s="16" customFormat="1" ht="16.5" customHeight="1">
      <c r="A468" s="115"/>
      <c r="B468" s="115">
        <v>85415</v>
      </c>
      <c r="C468" s="110"/>
      <c r="D468" s="111" t="s">
        <v>339</v>
      </c>
      <c r="E468" s="20">
        <f>E469</f>
        <v>640</v>
      </c>
      <c r="F468" s="20">
        <f>F469+F470</f>
        <v>231725</v>
      </c>
      <c r="G468" s="20">
        <f>G469</f>
        <v>0</v>
      </c>
      <c r="H468" s="20">
        <f>H469+H470</f>
        <v>232365</v>
      </c>
    </row>
    <row r="469" spans="1:8" ht="16.5" customHeight="1">
      <c r="A469" s="117"/>
      <c r="B469" s="117"/>
      <c r="C469" s="92">
        <v>3240</v>
      </c>
      <c r="D469" s="93" t="s">
        <v>340</v>
      </c>
      <c r="E469" s="130">
        <v>640</v>
      </c>
      <c r="F469" s="24">
        <v>228960</v>
      </c>
      <c r="G469" s="24"/>
      <c r="H469" s="24">
        <f>E469+F469-G469</f>
        <v>229600</v>
      </c>
    </row>
    <row r="470" spans="1:8" ht="16.5" customHeight="1">
      <c r="A470" s="117"/>
      <c r="B470" s="117"/>
      <c r="C470" s="92">
        <v>3260</v>
      </c>
      <c r="D470" s="93" t="s">
        <v>341</v>
      </c>
      <c r="E470" s="130"/>
      <c r="F470" s="24">
        <v>2765</v>
      </c>
      <c r="G470" s="24"/>
      <c r="H470" s="24">
        <f aca="true" t="shared" si="24" ref="H470:H478">E470+F470-G470</f>
        <v>2765</v>
      </c>
    </row>
    <row r="471" spans="1:8" ht="12.75" customHeight="1" hidden="1">
      <c r="A471" s="117"/>
      <c r="B471" s="117"/>
      <c r="C471" s="92"/>
      <c r="D471" s="93"/>
      <c r="E471" s="130"/>
      <c r="F471" s="24"/>
      <c r="G471" s="24"/>
      <c r="H471" s="24">
        <f t="shared" si="24"/>
        <v>0</v>
      </c>
    </row>
    <row r="472" spans="1:8" ht="16.5" customHeight="1">
      <c r="A472" s="117"/>
      <c r="B472" s="117"/>
      <c r="C472" s="92">
        <v>4110</v>
      </c>
      <c r="D472" s="93" t="s">
        <v>342</v>
      </c>
      <c r="E472" s="130"/>
      <c r="F472" s="24"/>
      <c r="G472" s="24"/>
      <c r="H472" s="24">
        <f t="shared" si="24"/>
        <v>0</v>
      </c>
    </row>
    <row r="473" spans="1:8" ht="16.5" customHeight="1">
      <c r="A473" s="117"/>
      <c r="B473" s="117"/>
      <c r="C473" s="92">
        <v>4120</v>
      </c>
      <c r="D473" s="93" t="s">
        <v>343</v>
      </c>
      <c r="E473" s="130"/>
      <c r="F473" s="24"/>
      <c r="G473" s="24"/>
      <c r="H473" s="24">
        <f t="shared" si="24"/>
        <v>0</v>
      </c>
    </row>
    <row r="474" spans="1:8" ht="16.5" customHeight="1">
      <c r="A474" s="117"/>
      <c r="B474" s="117"/>
      <c r="C474" s="92">
        <v>4170</v>
      </c>
      <c r="D474" s="93" t="s">
        <v>344</v>
      </c>
      <c r="E474" s="130"/>
      <c r="F474" s="24"/>
      <c r="G474" s="24"/>
      <c r="H474" s="24">
        <f t="shared" si="24"/>
        <v>0</v>
      </c>
    </row>
    <row r="475" spans="1:8" ht="16.5" customHeight="1">
      <c r="A475" s="117"/>
      <c r="B475" s="117"/>
      <c r="C475" s="92">
        <v>4210</v>
      </c>
      <c r="D475" s="93" t="s">
        <v>345</v>
      </c>
      <c r="E475" s="130"/>
      <c r="F475" s="24"/>
      <c r="G475" s="24"/>
      <c r="H475" s="24">
        <f t="shared" si="24"/>
        <v>0</v>
      </c>
    </row>
    <row r="476" spans="1:8" ht="16.5" customHeight="1">
      <c r="A476" s="117"/>
      <c r="B476" s="117"/>
      <c r="C476" s="92">
        <v>4300</v>
      </c>
      <c r="D476" s="93" t="s">
        <v>346</v>
      </c>
      <c r="E476" s="130"/>
      <c r="F476" s="24"/>
      <c r="G476" s="24"/>
      <c r="H476" s="24">
        <f t="shared" si="24"/>
        <v>0</v>
      </c>
    </row>
    <row r="477" spans="1:8" ht="26.25" customHeight="1">
      <c r="A477" s="117"/>
      <c r="B477" s="117"/>
      <c r="C477" s="92">
        <v>4740</v>
      </c>
      <c r="D477" s="93" t="s">
        <v>347</v>
      </c>
      <c r="E477" s="130"/>
      <c r="F477" s="24"/>
      <c r="G477" s="24"/>
      <c r="H477" s="24">
        <f t="shared" si="24"/>
        <v>0</v>
      </c>
    </row>
    <row r="478" spans="1:8" ht="16.5" customHeight="1">
      <c r="A478" s="117"/>
      <c r="B478" s="117"/>
      <c r="C478" s="92">
        <v>4750</v>
      </c>
      <c r="D478" s="93" t="s">
        <v>348</v>
      </c>
      <c r="E478" s="130"/>
      <c r="F478" s="24"/>
      <c r="G478" s="24"/>
      <c r="H478" s="24">
        <f t="shared" si="24"/>
        <v>0</v>
      </c>
    </row>
    <row r="479" spans="1:8" s="16" customFormat="1" ht="16.5" customHeight="1">
      <c r="A479" s="115"/>
      <c r="B479" s="115">
        <v>85446</v>
      </c>
      <c r="C479" s="110"/>
      <c r="D479" s="111" t="s">
        <v>349</v>
      </c>
      <c r="E479" s="20">
        <f>E480</f>
        <v>1009</v>
      </c>
      <c r="F479" s="20">
        <f>F480</f>
        <v>0</v>
      </c>
      <c r="G479" s="20">
        <f>G480</f>
        <v>0</v>
      </c>
      <c r="H479" s="20">
        <f>H480</f>
        <v>1009</v>
      </c>
    </row>
    <row r="480" spans="1:8" ht="16.5" customHeight="1">
      <c r="A480" s="117"/>
      <c r="B480" s="117"/>
      <c r="C480" s="92">
        <v>4300</v>
      </c>
      <c r="D480" s="93" t="s">
        <v>350</v>
      </c>
      <c r="E480" s="130">
        <v>1009</v>
      </c>
      <c r="F480" s="24"/>
      <c r="G480" s="24"/>
      <c r="H480" s="24">
        <f>E480+F480-G480</f>
        <v>1009</v>
      </c>
    </row>
    <row r="481" spans="1:8" s="16" customFormat="1" ht="16.5" customHeight="1">
      <c r="A481" s="118">
        <v>900</v>
      </c>
      <c r="B481" s="118"/>
      <c r="C481" s="107"/>
      <c r="D481" s="108" t="s">
        <v>351</v>
      </c>
      <c r="E481" s="15">
        <f>E482+E488+E491+E496+E503+E501+E486+E494</f>
        <v>238340</v>
      </c>
      <c r="F481" s="15">
        <f>F482+F488+F491+F496+F503+F501+F486+F494</f>
        <v>0</v>
      </c>
      <c r="G481" s="15">
        <f>G482+G488+G491+G496+G503+G501+G486+G494</f>
        <v>0</v>
      </c>
      <c r="H481" s="15">
        <f>H482+H488+H491+H496+H503+H501+H486+H494</f>
        <v>238340</v>
      </c>
    </row>
    <row r="482" spans="1:8" s="16" customFormat="1" ht="12.75" customHeight="1" hidden="1">
      <c r="A482" s="115"/>
      <c r="B482" s="115"/>
      <c r="C482" s="110"/>
      <c r="D482" s="111"/>
      <c r="E482" s="20"/>
      <c r="F482" s="20"/>
      <c r="G482" s="20"/>
      <c r="H482" s="20"/>
    </row>
    <row r="483" spans="1:8" s="16" customFormat="1" ht="12.75" customHeight="1" hidden="1">
      <c r="A483" s="115"/>
      <c r="B483" s="115"/>
      <c r="C483" s="110"/>
      <c r="D483" s="129"/>
      <c r="E483" s="20"/>
      <c r="F483" s="20"/>
      <c r="G483" s="20"/>
      <c r="H483" s="20"/>
    </row>
    <row r="484" spans="1:8" s="16" customFormat="1" ht="12.75" customHeight="1" hidden="1">
      <c r="A484" s="115"/>
      <c r="B484" s="115"/>
      <c r="C484" s="110"/>
      <c r="D484" s="129"/>
      <c r="E484" s="20"/>
      <c r="F484" s="20"/>
      <c r="G484" s="20"/>
      <c r="H484" s="20"/>
    </row>
    <row r="485" spans="1:8" s="16" customFormat="1" ht="12.75" customHeight="1" hidden="1">
      <c r="A485" s="115"/>
      <c r="B485" s="115"/>
      <c r="C485" s="110"/>
      <c r="D485" s="129"/>
      <c r="E485" s="20"/>
      <c r="F485" s="20"/>
      <c r="G485" s="20"/>
      <c r="H485" s="20"/>
    </row>
    <row r="486" spans="1:8" s="16" customFormat="1" ht="16.5" customHeight="1">
      <c r="A486" s="115"/>
      <c r="B486" s="115">
        <v>90002</v>
      </c>
      <c r="C486" s="110"/>
      <c r="D486" s="111" t="s">
        <v>352</v>
      </c>
      <c r="E486" s="20">
        <f>E487</f>
        <v>0</v>
      </c>
      <c r="F486" s="20">
        <f>F487</f>
        <v>0</v>
      </c>
      <c r="G486" s="20">
        <f>G487</f>
        <v>0</v>
      </c>
      <c r="H486" s="20">
        <f>H487</f>
        <v>0</v>
      </c>
    </row>
    <row r="487" spans="1:8" ht="16.5" customHeight="1">
      <c r="A487" s="117"/>
      <c r="B487" s="117"/>
      <c r="C487" s="92">
        <v>4300</v>
      </c>
      <c r="D487" s="93" t="s">
        <v>353</v>
      </c>
      <c r="E487" s="130">
        <f>F487+G487</f>
        <v>0</v>
      </c>
      <c r="F487" s="24"/>
      <c r="G487" s="24"/>
      <c r="H487" s="24">
        <f>E487+F487-G487</f>
        <v>0</v>
      </c>
    </row>
    <row r="488" spans="1:8" s="16" customFormat="1" ht="16.5" customHeight="1">
      <c r="A488" s="115"/>
      <c r="B488" s="115">
        <v>90003</v>
      </c>
      <c r="C488" s="110"/>
      <c r="D488" s="111" t="s">
        <v>354</v>
      </c>
      <c r="E488" s="20">
        <f>E489+E490</f>
        <v>11630</v>
      </c>
      <c r="F488" s="20">
        <f>F489+F490</f>
        <v>0</v>
      </c>
      <c r="G488" s="20">
        <f>G489+G490</f>
        <v>0</v>
      </c>
      <c r="H488" s="20">
        <f>H489+H490</f>
        <v>11630</v>
      </c>
    </row>
    <row r="489" spans="1:8" ht="16.5" customHeight="1">
      <c r="A489" s="117"/>
      <c r="B489" s="117"/>
      <c r="C489" s="92">
        <v>4210</v>
      </c>
      <c r="D489" s="93" t="s">
        <v>355</v>
      </c>
      <c r="E489" s="130">
        <v>3600</v>
      </c>
      <c r="F489" s="24"/>
      <c r="G489" s="24"/>
      <c r="H489" s="24">
        <f>E489+F489-G489</f>
        <v>3600</v>
      </c>
    </row>
    <row r="490" spans="1:8" ht="16.5" customHeight="1">
      <c r="A490" s="117"/>
      <c r="B490" s="117"/>
      <c r="C490" s="92">
        <v>4300</v>
      </c>
      <c r="D490" s="93" t="s">
        <v>356</v>
      </c>
      <c r="E490" s="130">
        <v>8030</v>
      </c>
      <c r="F490" s="24"/>
      <c r="G490" s="24"/>
      <c r="H490" s="24">
        <f>E490+F490-G490</f>
        <v>8030</v>
      </c>
    </row>
    <row r="491" spans="1:8" s="16" customFormat="1" ht="16.5" customHeight="1">
      <c r="A491" s="115"/>
      <c r="B491" s="115">
        <v>90004</v>
      </c>
      <c r="C491" s="110"/>
      <c r="D491" s="111" t="s">
        <v>357</v>
      </c>
      <c r="E491" s="20">
        <f>E492+E493</f>
        <v>8600</v>
      </c>
      <c r="F491" s="20">
        <f>F492+F493</f>
        <v>0</v>
      </c>
      <c r="G491" s="20">
        <f>G492+G493</f>
        <v>0</v>
      </c>
      <c r="H491" s="20">
        <f>H492+H493</f>
        <v>8600</v>
      </c>
    </row>
    <row r="492" spans="1:8" ht="16.5" customHeight="1">
      <c r="A492" s="117"/>
      <c r="B492" s="117"/>
      <c r="C492" s="92">
        <v>4210</v>
      </c>
      <c r="D492" s="93" t="s">
        <v>358</v>
      </c>
      <c r="E492" s="130">
        <v>5200</v>
      </c>
      <c r="F492" s="24"/>
      <c r="G492" s="24"/>
      <c r="H492" s="24">
        <f>E492+F492-G492</f>
        <v>5200</v>
      </c>
    </row>
    <row r="493" spans="1:8" ht="16.5" customHeight="1">
      <c r="A493" s="117"/>
      <c r="B493" s="117"/>
      <c r="C493" s="92">
        <v>4300</v>
      </c>
      <c r="D493" s="93" t="s">
        <v>359</v>
      </c>
      <c r="E493" s="130">
        <v>3400</v>
      </c>
      <c r="F493" s="24"/>
      <c r="G493" s="24"/>
      <c r="H493" s="24">
        <f>E493+F493-G493</f>
        <v>3400</v>
      </c>
    </row>
    <row r="494" spans="1:8" s="16" customFormat="1" ht="16.5" customHeight="1">
      <c r="A494" s="115"/>
      <c r="B494" s="115">
        <v>90008</v>
      </c>
      <c r="C494" s="110"/>
      <c r="D494" s="111" t="s">
        <v>360</v>
      </c>
      <c r="E494" s="20">
        <f>E495</f>
        <v>9000</v>
      </c>
      <c r="F494" s="20">
        <f>F495</f>
        <v>0</v>
      </c>
      <c r="G494" s="20">
        <f>G495</f>
        <v>0</v>
      </c>
      <c r="H494" s="20">
        <f>H495</f>
        <v>9000</v>
      </c>
    </row>
    <row r="495" spans="1:8" ht="16.5" customHeight="1">
      <c r="A495" s="117"/>
      <c r="B495" s="117"/>
      <c r="C495" s="92">
        <v>4300</v>
      </c>
      <c r="D495" s="93" t="s">
        <v>361</v>
      </c>
      <c r="E495" s="130">
        <v>9000</v>
      </c>
      <c r="F495" s="24"/>
      <c r="G495" s="24"/>
      <c r="H495" s="24">
        <f>E495+F495-G495</f>
        <v>9000</v>
      </c>
    </row>
    <row r="496" spans="1:8" s="16" customFormat="1" ht="16.5" customHeight="1">
      <c r="A496" s="115"/>
      <c r="B496" s="115">
        <v>90015</v>
      </c>
      <c r="C496" s="110"/>
      <c r="D496" s="111" t="s">
        <v>362</v>
      </c>
      <c r="E496" s="20">
        <f>E497+E498+E499+E500</f>
        <v>138110</v>
      </c>
      <c r="F496" s="20">
        <f>F497+F498+F499+F500</f>
        <v>0</v>
      </c>
      <c r="G496" s="20">
        <f>G497+G498+G499+G500</f>
        <v>0</v>
      </c>
      <c r="H496" s="20">
        <f>H497+H498+H499+H500</f>
        <v>138110</v>
      </c>
    </row>
    <row r="497" spans="1:8" ht="16.5" customHeight="1">
      <c r="A497" s="117"/>
      <c r="B497" s="117"/>
      <c r="C497" s="92">
        <v>4210</v>
      </c>
      <c r="D497" s="93" t="s">
        <v>363</v>
      </c>
      <c r="E497" s="130">
        <v>1600</v>
      </c>
      <c r="F497" s="24"/>
      <c r="G497" s="24"/>
      <c r="H497" s="24">
        <f>E497+F497-G497</f>
        <v>1600</v>
      </c>
    </row>
    <row r="498" spans="1:8" ht="16.5" customHeight="1">
      <c r="A498" s="117"/>
      <c r="B498" s="117"/>
      <c r="C498" s="92">
        <v>4260</v>
      </c>
      <c r="D498" s="93" t="s">
        <v>364</v>
      </c>
      <c r="E498" s="130">
        <v>91360</v>
      </c>
      <c r="F498" s="24"/>
      <c r="G498" s="24"/>
      <c r="H498" s="24">
        <f>E498+F498-G498</f>
        <v>91360</v>
      </c>
    </row>
    <row r="499" spans="1:8" ht="16.5" customHeight="1">
      <c r="A499" s="117"/>
      <c r="B499" s="117"/>
      <c r="C499" s="92">
        <v>4270</v>
      </c>
      <c r="D499" s="93" t="s">
        <v>365</v>
      </c>
      <c r="E499" s="130">
        <v>44450</v>
      </c>
      <c r="F499" s="24"/>
      <c r="G499" s="24"/>
      <c r="H499" s="24">
        <f>E499+F499-G499</f>
        <v>44450</v>
      </c>
    </row>
    <row r="500" spans="1:8" ht="16.5" customHeight="1">
      <c r="A500" s="117"/>
      <c r="B500" s="117"/>
      <c r="C500" s="92">
        <v>4300</v>
      </c>
      <c r="D500" s="93" t="s">
        <v>366</v>
      </c>
      <c r="E500" s="130">
        <v>700</v>
      </c>
      <c r="F500" s="24"/>
      <c r="G500" s="24"/>
      <c r="H500" s="24">
        <f>E500+F500-G500</f>
        <v>700</v>
      </c>
    </row>
    <row r="501" spans="1:8" s="16" customFormat="1" ht="33.75" customHeight="1">
      <c r="A501" s="115"/>
      <c r="B501" s="115">
        <v>90019</v>
      </c>
      <c r="C501" s="110"/>
      <c r="D501" s="111" t="s">
        <v>367</v>
      </c>
      <c r="E501" s="20">
        <f>E502</f>
        <v>11000</v>
      </c>
      <c r="F501" s="20">
        <f>F502</f>
        <v>0</v>
      </c>
      <c r="G501" s="20">
        <f>G502</f>
        <v>0</v>
      </c>
      <c r="H501" s="20">
        <f>H502</f>
        <v>11000</v>
      </c>
    </row>
    <row r="502" spans="1:8" ht="16.5" customHeight="1">
      <c r="A502" s="117"/>
      <c r="B502" s="117"/>
      <c r="C502" s="92">
        <v>4430</v>
      </c>
      <c r="D502" s="93" t="s">
        <v>368</v>
      </c>
      <c r="E502" s="130">
        <v>11000</v>
      </c>
      <c r="F502" s="24"/>
      <c r="G502" s="24"/>
      <c r="H502" s="24">
        <f>E502+F502-G502</f>
        <v>11000</v>
      </c>
    </row>
    <row r="503" spans="1:8" s="16" customFormat="1" ht="16.5" customHeight="1">
      <c r="A503" s="115"/>
      <c r="B503" s="115">
        <v>90095</v>
      </c>
      <c r="C503" s="110"/>
      <c r="D503" s="111" t="s">
        <v>369</v>
      </c>
      <c r="E503" s="20">
        <f>E504</f>
        <v>60000</v>
      </c>
      <c r="F503" s="20">
        <f>F504</f>
        <v>0</v>
      </c>
      <c r="G503" s="20">
        <f>G504</f>
        <v>0</v>
      </c>
      <c r="H503" s="20">
        <f>H504</f>
        <v>60000</v>
      </c>
    </row>
    <row r="504" spans="1:8" ht="16.5" customHeight="1">
      <c r="A504" s="117"/>
      <c r="B504" s="117"/>
      <c r="C504" s="92">
        <v>4300</v>
      </c>
      <c r="D504" s="93" t="s">
        <v>370</v>
      </c>
      <c r="E504" s="130">
        <v>60000</v>
      </c>
      <c r="F504" s="24"/>
      <c r="G504" s="24"/>
      <c r="H504" s="24">
        <f>E504+F504-G504</f>
        <v>60000</v>
      </c>
    </row>
    <row r="505" spans="1:8" s="16" customFormat="1" ht="16.5" customHeight="1">
      <c r="A505" s="118">
        <v>921</v>
      </c>
      <c r="B505" s="118"/>
      <c r="C505" s="107"/>
      <c r="D505" s="108" t="s">
        <v>371</v>
      </c>
      <c r="E505" s="15">
        <f>E506+E514+E520+E516</f>
        <v>1027533</v>
      </c>
      <c r="F505" s="15">
        <f>F506+F514+F520+F516</f>
        <v>0</v>
      </c>
      <c r="G505" s="15">
        <f>G506+G514+G520+G516</f>
        <v>0</v>
      </c>
      <c r="H505" s="15">
        <f>H506+H514+H520+H516</f>
        <v>1027533</v>
      </c>
    </row>
    <row r="506" spans="1:8" s="16" customFormat="1" ht="16.5" customHeight="1">
      <c r="A506" s="115"/>
      <c r="B506" s="115">
        <v>92109</v>
      </c>
      <c r="C506" s="110"/>
      <c r="D506" s="129" t="s">
        <v>372</v>
      </c>
      <c r="E506" s="20">
        <f>E507+E510+E512+E511+E513</f>
        <v>672405</v>
      </c>
      <c r="F506" s="20">
        <f>F507+F510+F512+F511+F513</f>
        <v>0</v>
      </c>
      <c r="G506" s="20">
        <f>G507+G510+G512+G511+G513</f>
        <v>0</v>
      </c>
      <c r="H506" s="20">
        <f>H507+H510+H512+H511+H513</f>
        <v>672405</v>
      </c>
    </row>
    <row r="507" spans="1:8" ht="16.5" customHeight="1">
      <c r="A507" s="117"/>
      <c r="B507" s="117"/>
      <c r="C507" s="92">
        <v>2480</v>
      </c>
      <c r="D507" s="93" t="s">
        <v>373</v>
      </c>
      <c r="E507" s="130">
        <v>153905</v>
      </c>
      <c r="F507" s="24"/>
      <c r="G507" s="24"/>
      <c r="H507" s="24">
        <f>E507+F507-G507</f>
        <v>153905</v>
      </c>
    </row>
    <row r="508" spans="1:8" ht="12.75" customHeight="1" hidden="1">
      <c r="A508" s="117"/>
      <c r="B508" s="117"/>
      <c r="C508" s="92"/>
      <c r="D508" s="93"/>
      <c r="E508" s="130"/>
      <c r="F508" s="24"/>
      <c r="G508" s="24"/>
      <c r="H508" s="24"/>
    </row>
    <row r="509" spans="1:8" ht="12.75" customHeight="1" hidden="1">
      <c r="A509" s="117"/>
      <c r="B509" s="117"/>
      <c r="C509" s="92"/>
      <c r="D509" s="93"/>
      <c r="E509" s="130"/>
      <c r="F509" s="24"/>
      <c r="G509" s="24"/>
      <c r="H509" s="24"/>
    </row>
    <row r="510" spans="1:8" ht="12.75" customHeight="1" hidden="1">
      <c r="A510" s="117"/>
      <c r="B510" s="117"/>
      <c r="C510" s="92"/>
      <c r="D510" s="93"/>
      <c r="E510" s="130"/>
      <c r="F510" s="24"/>
      <c r="G510" s="24"/>
      <c r="H510" s="24"/>
    </row>
    <row r="511" spans="1:8" ht="12.75" customHeight="1" hidden="1">
      <c r="A511" s="117"/>
      <c r="B511" s="117"/>
      <c r="C511" s="92"/>
      <c r="D511" s="93"/>
      <c r="E511" s="130"/>
      <c r="F511" s="24"/>
      <c r="G511" s="24"/>
      <c r="H511" s="24"/>
    </row>
    <row r="512" spans="1:8" ht="12.75" customHeight="1" hidden="1">
      <c r="A512" s="117"/>
      <c r="B512" s="117"/>
      <c r="C512" s="92"/>
      <c r="D512" s="93"/>
      <c r="E512" s="130"/>
      <c r="F512" s="24"/>
      <c r="G512" s="24"/>
      <c r="H512" s="24"/>
    </row>
    <row r="513" spans="1:8" ht="16.5" customHeight="1">
      <c r="A513" s="117"/>
      <c r="B513" s="117"/>
      <c r="C513" s="92">
        <v>6050</v>
      </c>
      <c r="D513" s="93" t="s">
        <v>374</v>
      </c>
      <c r="E513" s="130">
        <v>518500</v>
      </c>
      <c r="F513" s="24"/>
      <c r="G513" s="24"/>
      <c r="H513" s="24">
        <f>E513+F513-G513</f>
        <v>518500</v>
      </c>
    </row>
    <row r="514" spans="1:8" s="16" customFormat="1" ht="16.5" customHeight="1">
      <c r="A514" s="115"/>
      <c r="B514" s="115">
        <v>92116</v>
      </c>
      <c r="C514" s="110"/>
      <c r="D514" s="111" t="s">
        <v>375</v>
      </c>
      <c r="E514" s="20">
        <f>E515</f>
        <v>300489</v>
      </c>
      <c r="F514" s="20">
        <f>F515</f>
        <v>0</v>
      </c>
      <c r="G514" s="20">
        <f>G515</f>
        <v>0</v>
      </c>
      <c r="H514" s="20">
        <f>H515</f>
        <v>300489</v>
      </c>
    </row>
    <row r="515" spans="1:8" ht="16.5" customHeight="1">
      <c r="A515" s="117"/>
      <c r="B515" s="117"/>
      <c r="C515" s="92">
        <v>2480</v>
      </c>
      <c r="D515" s="93" t="s">
        <v>376</v>
      </c>
      <c r="E515" s="130">
        <v>300489</v>
      </c>
      <c r="F515" s="24"/>
      <c r="G515" s="24"/>
      <c r="H515" s="24">
        <f>E515+F515-G515</f>
        <v>300489</v>
      </c>
    </row>
    <row r="516" spans="1:8" s="16" customFormat="1" ht="16.5" customHeight="1">
      <c r="A516" s="115"/>
      <c r="B516" s="115">
        <v>92120</v>
      </c>
      <c r="C516" s="110"/>
      <c r="D516" s="129" t="s">
        <v>377</v>
      </c>
      <c r="E516" s="20">
        <f>E517</f>
        <v>15000</v>
      </c>
      <c r="F516" s="20">
        <f>F517</f>
        <v>0</v>
      </c>
      <c r="G516" s="20">
        <f>G517</f>
        <v>0</v>
      </c>
      <c r="H516" s="20">
        <f>H517</f>
        <v>15000</v>
      </c>
    </row>
    <row r="517" spans="1:8" ht="31.5" customHeight="1">
      <c r="A517" s="115"/>
      <c r="B517" s="115"/>
      <c r="C517" s="88">
        <v>2830</v>
      </c>
      <c r="D517" s="89" t="s">
        <v>378</v>
      </c>
      <c r="E517" s="114">
        <v>15000</v>
      </c>
      <c r="F517" s="24"/>
      <c r="G517" s="24"/>
      <c r="H517" s="24">
        <f>E517+F517-G517</f>
        <v>15000</v>
      </c>
    </row>
    <row r="518" spans="1:8" ht="12.75" customHeight="1" hidden="1">
      <c r="A518" s="115"/>
      <c r="B518" s="115"/>
      <c r="C518" s="88"/>
      <c r="D518" s="89"/>
      <c r="E518" s="114"/>
      <c r="F518" s="24"/>
      <c r="G518" s="24"/>
      <c r="H518" s="24"/>
    </row>
    <row r="519" spans="1:8" ht="12.75" customHeight="1" hidden="1">
      <c r="A519" s="117"/>
      <c r="B519" s="117"/>
      <c r="C519" s="92"/>
      <c r="D519" s="93"/>
      <c r="E519" s="130"/>
      <c r="F519" s="24"/>
      <c r="G519" s="24"/>
      <c r="H519" s="24"/>
    </row>
    <row r="520" spans="1:8" s="16" customFormat="1" ht="16.5" customHeight="1">
      <c r="A520" s="115"/>
      <c r="B520" s="115">
        <v>92195</v>
      </c>
      <c r="C520" s="110"/>
      <c r="D520" s="111" t="s">
        <v>379</v>
      </c>
      <c r="E520" s="20">
        <f>SUM(E521:E528)</f>
        <v>39639</v>
      </c>
      <c r="F520" s="20">
        <f>SUM(F521:F528)</f>
        <v>0</v>
      </c>
      <c r="G520" s="20">
        <f>SUM(G521:G528)</f>
        <v>0</v>
      </c>
      <c r="H520" s="20">
        <f>SUM(H521:H528)</f>
        <v>39639</v>
      </c>
    </row>
    <row r="521" spans="1:8" ht="12.75" customHeight="1" hidden="1">
      <c r="A521" s="117"/>
      <c r="B521" s="117"/>
      <c r="C521" s="92"/>
      <c r="D521" s="93"/>
      <c r="E521" s="130"/>
      <c r="F521" s="24"/>
      <c r="G521" s="24"/>
      <c r="H521" s="24"/>
    </row>
    <row r="522" spans="1:8" ht="16.5" customHeight="1">
      <c r="A522" s="117"/>
      <c r="B522" s="117"/>
      <c r="C522" s="92">
        <v>3030</v>
      </c>
      <c r="D522" s="93" t="s">
        <v>380</v>
      </c>
      <c r="E522" s="130">
        <f>F522+G522</f>
        <v>0</v>
      </c>
      <c r="F522" s="24"/>
      <c r="G522" s="24"/>
      <c r="H522" s="24">
        <f>E522+F522-G522</f>
        <v>0</v>
      </c>
    </row>
    <row r="523" spans="1:8" ht="16.5" customHeight="1">
      <c r="A523" s="117"/>
      <c r="B523" s="117"/>
      <c r="C523" s="92">
        <v>4170</v>
      </c>
      <c r="D523" s="93" t="s">
        <v>381</v>
      </c>
      <c r="E523" s="130">
        <v>4300</v>
      </c>
      <c r="F523" s="24"/>
      <c r="G523" s="24"/>
      <c r="H523" s="24">
        <f aca="true" t="shared" si="25" ref="H523:H528">E523+F523-G523</f>
        <v>4300</v>
      </c>
    </row>
    <row r="524" spans="1:8" ht="16.5" customHeight="1">
      <c r="A524" s="117"/>
      <c r="B524" s="117"/>
      <c r="C524" s="92">
        <v>4210</v>
      </c>
      <c r="D524" s="131" t="s">
        <v>382</v>
      </c>
      <c r="E524" s="130">
        <v>13839</v>
      </c>
      <c r="F524" s="24"/>
      <c r="G524" s="24"/>
      <c r="H524" s="24">
        <f t="shared" si="25"/>
        <v>13839</v>
      </c>
    </row>
    <row r="525" spans="1:8" ht="16.5" customHeight="1">
      <c r="A525" s="117"/>
      <c r="B525" s="117"/>
      <c r="C525" s="92">
        <v>4300</v>
      </c>
      <c r="D525" s="131" t="s">
        <v>383</v>
      </c>
      <c r="E525" s="130">
        <v>20500</v>
      </c>
      <c r="F525" s="24"/>
      <c r="G525" s="24"/>
      <c r="H525" s="24">
        <f t="shared" si="25"/>
        <v>20500</v>
      </c>
    </row>
    <row r="526" spans="1:8" ht="16.5" customHeight="1">
      <c r="A526" s="117"/>
      <c r="B526" s="117"/>
      <c r="C526" s="92">
        <v>4410</v>
      </c>
      <c r="D526" s="93" t="s">
        <v>384</v>
      </c>
      <c r="E526" s="130">
        <v>400</v>
      </c>
      <c r="F526" s="24"/>
      <c r="G526" s="24"/>
      <c r="H526" s="24">
        <f t="shared" si="25"/>
        <v>400</v>
      </c>
    </row>
    <row r="527" spans="1:8" ht="16.5" customHeight="1">
      <c r="A527" s="117"/>
      <c r="B527" s="117"/>
      <c r="C527" s="92">
        <v>4430</v>
      </c>
      <c r="D527" s="131" t="s">
        <v>385</v>
      </c>
      <c r="E527" s="130">
        <v>500</v>
      </c>
      <c r="F527" s="24"/>
      <c r="G527" s="24"/>
      <c r="H527" s="24">
        <f t="shared" si="25"/>
        <v>500</v>
      </c>
    </row>
    <row r="528" spans="1:8" ht="16.5" customHeight="1">
      <c r="A528" s="117"/>
      <c r="B528" s="117"/>
      <c r="C528" s="92">
        <v>4750</v>
      </c>
      <c r="D528" s="93" t="s">
        <v>386</v>
      </c>
      <c r="E528" s="130">
        <v>100</v>
      </c>
      <c r="F528" s="24"/>
      <c r="G528" s="24"/>
      <c r="H528" s="24">
        <f t="shared" si="25"/>
        <v>100</v>
      </c>
    </row>
    <row r="529" spans="1:8" s="16" customFormat="1" ht="16.5" customHeight="1">
      <c r="A529" s="118">
        <v>926</v>
      </c>
      <c r="B529" s="118"/>
      <c r="C529" s="142"/>
      <c r="D529" s="118" t="s">
        <v>387</v>
      </c>
      <c r="E529" s="15">
        <f>E543+E539</f>
        <v>4989640</v>
      </c>
      <c r="F529" s="15">
        <f>F543+F539</f>
        <v>0</v>
      </c>
      <c r="G529" s="15">
        <f>G543+G539</f>
        <v>0</v>
      </c>
      <c r="H529" s="15">
        <f>H543+H539</f>
        <v>4989640</v>
      </c>
    </row>
    <row r="530" spans="1:8" s="16" customFormat="1" ht="12.75" customHeight="1" hidden="1">
      <c r="A530" s="120"/>
      <c r="B530" s="120"/>
      <c r="C530" s="143"/>
      <c r="D530" s="120"/>
      <c r="E530" s="135"/>
      <c r="F530" s="20"/>
      <c r="G530" s="20"/>
      <c r="H530" s="20"/>
    </row>
    <row r="531" spans="1:8" s="16" customFormat="1" ht="12.75" customHeight="1" hidden="1">
      <c r="A531" s="120"/>
      <c r="B531" s="120"/>
      <c r="C531" s="121"/>
      <c r="D531" s="122"/>
      <c r="E531" s="135"/>
      <c r="F531" s="20"/>
      <c r="G531" s="20"/>
      <c r="H531" s="20"/>
    </row>
    <row r="532" spans="1:8" s="16" customFormat="1" ht="12.75" customHeight="1" hidden="1">
      <c r="A532" s="120"/>
      <c r="B532" s="120"/>
      <c r="C532" s="121"/>
      <c r="D532" s="144"/>
      <c r="E532" s="135"/>
      <c r="F532" s="20"/>
      <c r="G532" s="20"/>
      <c r="H532" s="20"/>
    </row>
    <row r="533" spans="1:8" s="16" customFormat="1" ht="12.75" customHeight="1" hidden="1">
      <c r="A533" s="120"/>
      <c r="B533" s="120"/>
      <c r="C533" s="121"/>
      <c r="D533" s="144"/>
      <c r="E533" s="135"/>
      <c r="F533" s="20"/>
      <c r="G533" s="20"/>
      <c r="H533" s="20"/>
    </row>
    <row r="534" spans="1:8" s="16" customFormat="1" ht="12.75" customHeight="1" hidden="1">
      <c r="A534" s="120"/>
      <c r="B534" s="120"/>
      <c r="C534" s="121"/>
      <c r="D534" s="120"/>
      <c r="E534" s="135"/>
      <c r="F534" s="20"/>
      <c r="G534" s="20"/>
      <c r="H534" s="20"/>
    </row>
    <row r="535" spans="1:8" s="16" customFormat="1" ht="12.75" customHeight="1" hidden="1">
      <c r="A535" s="120"/>
      <c r="B535" s="120"/>
      <c r="C535" s="121"/>
      <c r="D535" s="144"/>
      <c r="E535" s="135"/>
      <c r="F535" s="20"/>
      <c r="G535" s="20"/>
      <c r="H535" s="20"/>
    </row>
    <row r="536" spans="1:8" s="16" customFormat="1" ht="12.75" customHeight="1" hidden="1">
      <c r="A536" s="120"/>
      <c r="B536" s="120"/>
      <c r="C536" s="121"/>
      <c r="D536" s="122"/>
      <c r="E536" s="135"/>
      <c r="F536" s="20"/>
      <c r="G536" s="20"/>
      <c r="H536" s="20"/>
    </row>
    <row r="537" spans="1:8" s="16" customFormat="1" ht="12.75" customHeight="1" hidden="1">
      <c r="A537" s="120"/>
      <c r="B537" s="120"/>
      <c r="C537" s="121"/>
      <c r="D537" s="122"/>
      <c r="E537" s="135"/>
      <c r="F537" s="20"/>
      <c r="G537" s="20"/>
      <c r="H537" s="20"/>
    </row>
    <row r="538" spans="1:8" s="16" customFormat="1" ht="12.75" customHeight="1" hidden="1">
      <c r="A538" s="120"/>
      <c r="B538" s="120"/>
      <c r="C538" s="121"/>
      <c r="D538" s="122"/>
      <c r="E538" s="135"/>
      <c r="F538" s="20"/>
      <c r="G538" s="20"/>
      <c r="H538" s="20"/>
    </row>
    <row r="539" spans="1:8" s="16" customFormat="1" ht="16.5" customHeight="1">
      <c r="A539" s="120"/>
      <c r="B539" s="115">
        <v>92601</v>
      </c>
      <c r="C539" s="132"/>
      <c r="D539" s="115" t="s">
        <v>388</v>
      </c>
      <c r="E539" s="20">
        <f>E540+E541+E542</f>
        <v>4915740</v>
      </c>
      <c r="F539" s="20">
        <f>F540+F541+F542</f>
        <v>0</v>
      </c>
      <c r="G539" s="20">
        <f>G540+G541+G542</f>
        <v>0</v>
      </c>
      <c r="H539" s="20">
        <f>H540+H541+H542</f>
        <v>4915740</v>
      </c>
    </row>
    <row r="540" spans="1:8" ht="16.5" customHeight="1">
      <c r="A540" s="124"/>
      <c r="B540" s="116"/>
      <c r="C540" s="88">
        <v>6050</v>
      </c>
      <c r="D540" s="93" t="s">
        <v>389</v>
      </c>
      <c r="E540" s="114">
        <f>F540+G540</f>
        <v>0</v>
      </c>
      <c r="F540" s="24"/>
      <c r="G540" s="24"/>
      <c r="H540" s="24">
        <f>E540+F540-G540</f>
        <v>0</v>
      </c>
    </row>
    <row r="541" spans="1:8" ht="16.5" customHeight="1">
      <c r="A541" s="124"/>
      <c r="B541" s="116"/>
      <c r="C541" s="88">
        <v>6058</v>
      </c>
      <c r="D541" s="93" t="s">
        <v>390</v>
      </c>
      <c r="E541" s="114">
        <v>4071018</v>
      </c>
      <c r="F541" s="24"/>
      <c r="G541" s="24"/>
      <c r="H541" s="24">
        <f>E541+F541-G541</f>
        <v>4071018</v>
      </c>
    </row>
    <row r="542" spans="1:8" ht="16.5" customHeight="1">
      <c r="A542" s="124"/>
      <c r="B542" s="116"/>
      <c r="C542" s="88">
        <v>6059</v>
      </c>
      <c r="D542" s="93" t="s">
        <v>391</v>
      </c>
      <c r="E542" s="114">
        <v>844722</v>
      </c>
      <c r="F542" s="24"/>
      <c r="G542" s="24"/>
      <c r="H542" s="24">
        <f>E542+F542-G542</f>
        <v>844722</v>
      </c>
    </row>
    <row r="543" spans="1:8" s="16" customFormat="1" ht="16.5" customHeight="1">
      <c r="A543" s="115"/>
      <c r="B543" s="115">
        <v>92695</v>
      </c>
      <c r="C543" s="132"/>
      <c r="D543" s="115" t="s">
        <v>392</v>
      </c>
      <c r="E543" s="20">
        <f>E545+E546+E547+E548+E544</f>
        <v>73900</v>
      </c>
      <c r="F543" s="20">
        <f>F545+F546+F547+F548+F544</f>
        <v>0</v>
      </c>
      <c r="G543" s="20">
        <f>G545+G546+G547+G548+G544</f>
        <v>0</v>
      </c>
      <c r="H543" s="20">
        <f>H545+H546+H547+H548+H544</f>
        <v>73900</v>
      </c>
    </row>
    <row r="544" spans="1:8" ht="35.25" customHeight="1">
      <c r="A544" s="116"/>
      <c r="B544" s="116"/>
      <c r="C544" s="88">
        <v>2830</v>
      </c>
      <c r="D544" s="89" t="s">
        <v>393</v>
      </c>
      <c r="E544" s="114">
        <v>60000</v>
      </c>
      <c r="F544" s="24"/>
      <c r="G544" s="24"/>
      <c r="H544" s="24">
        <f>E544+F544-G544</f>
        <v>60000</v>
      </c>
    </row>
    <row r="545" spans="1:8" ht="16.5" customHeight="1">
      <c r="A545" s="117"/>
      <c r="B545" s="117"/>
      <c r="C545" s="92">
        <v>4210</v>
      </c>
      <c r="D545" s="131" t="s">
        <v>394</v>
      </c>
      <c r="E545" s="130">
        <v>11500</v>
      </c>
      <c r="F545" s="24"/>
      <c r="G545" s="24"/>
      <c r="H545" s="24">
        <f>E545+F545-G545</f>
        <v>11500</v>
      </c>
    </row>
    <row r="546" spans="1:8" ht="16.5" customHeight="1">
      <c r="A546" s="117"/>
      <c r="B546" s="117"/>
      <c r="C546" s="92">
        <v>4300</v>
      </c>
      <c r="D546" s="131" t="s">
        <v>395</v>
      </c>
      <c r="E546" s="130">
        <v>1200</v>
      </c>
      <c r="F546" s="24"/>
      <c r="G546" s="24"/>
      <c r="H546" s="24">
        <f>E546+F546-G546</f>
        <v>1200</v>
      </c>
    </row>
    <row r="547" spans="1:8" ht="16.5" customHeight="1">
      <c r="A547" s="117"/>
      <c r="B547" s="117"/>
      <c r="C547" s="92">
        <v>4430</v>
      </c>
      <c r="D547" s="131" t="s">
        <v>396</v>
      </c>
      <c r="E547" s="130">
        <v>1200</v>
      </c>
      <c r="F547" s="24"/>
      <c r="G547" s="24"/>
      <c r="H547" s="24">
        <f>E547+F547-G547</f>
        <v>1200</v>
      </c>
    </row>
    <row r="548" spans="1:8" ht="12.75" customHeight="1" hidden="1">
      <c r="A548" s="117"/>
      <c r="B548" s="145"/>
      <c r="C548" s="92"/>
      <c r="D548" s="93"/>
      <c r="E548" s="130"/>
      <c r="F548" s="24"/>
      <c r="G548" s="24"/>
      <c r="H548" s="24"/>
    </row>
    <row r="549" spans="1:8" s="16" customFormat="1" ht="16.5" customHeight="1">
      <c r="A549" s="146"/>
      <c r="B549" s="146"/>
      <c r="C549" s="147"/>
      <c r="D549" s="108" t="s">
        <v>397</v>
      </c>
      <c r="E549" s="15">
        <f>E8+E31+E36+E46+E65+E117+E132+E162+E168+E173+E176+E320+E342+E441+E481+E505+E529+E60+E422</f>
        <v>44782997</v>
      </c>
      <c r="F549" s="15">
        <f>F8+F31+F36+F46+F65+F117+F132+F162+F168+F173+F176+F320+F342+F441+F481+F505+F529+F60+F422</f>
        <v>3113021</v>
      </c>
      <c r="G549" s="15">
        <f>G8+G31+G36+G46+G65+G117+G132+G162+G168+G173+G176+G320+G342+G441+G481+G505+G529+G60+G422</f>
        <v>370884</v>
      </c>
      <c r="H549" s="15">
        <f>H8+H31+H36+H46+H65+H117+H132+H162+H168+H173+H176+H320+H342+H441+H481+H505+H529+H60+H422</f>
        <v>47525134</v>
      </c>
    </row>
    <row r="550" ht="16.5" customHeight="1"/>
    <row r="551" spans="4:8" ht="16.5" customHeight="1">
      <c r="D551" s="148" t="s">
        <v>398</v>
      </c>
      <c r="E551" s="149">
        <f>E552+E559</f>
        <v>44782997</v>
      </c>
      <c r="F551" s="149">
        <f>F552+F559</f>
        <v>3113021</v>
      </c>
      <c r="G551" s="149">
        <f>G552+G559</f>
        <v>370884</v>
      </c>
      <c r="H551" s="149">
        <f>H552+H559</f>
        <v>47525134</v>
      </c>
    </row>
    <row r="552" spans="4:8" ht="16.5" customHeight="1">
      <c r="D552" s="148" t="s">
        <v>399</v>
      </c>
      <c r="E552" s="149">
        <f>SUM(E17,E19:E30,E33:E35,E38:E41,E48:E56,E62:E64,E67:E72,E74:E78,E80:E104,E111:E116,E119:E121,E134,E137:E147,E155:E159,E161,E166:E167,E170,E172,E175,E178:E209,E213:E225,E227:E263,E267,E269:E284,E287:E288,E290:E307,E310:E319,E327:E328,E331:E339,E341)+SUM(E344,E346:E359,E363,E365:E368,E370,E375:E404,E406,E410:E421,E424:E439,E443:E455,E469:E478,E480,E487,E489:E490,E492:E493,E495,E497:E500,E502,E504,E507,E515,E517,E522:E528,E544:E547)</f>
        <v>22816223</v>
      </c>
      <c r="F552" s="149">
        <f>SUM(F17,F19:F30,F33:F35,F38:F41,F48:F56,F62:F64,F67:F72,F74:F78,F80:F104,F111:F116,F119:F121,F134,F137:F147,F155:F159,F161,F166:F167,F170,F172,F175,F178:F209,F213:F225,F227:F263,F267,F269:F284,F287:F288,F290:F307,F310:F319,F327:F328,F331:F339,F341)+SUM(F344,F346:F359,F363,F365:F368,F370,F375:F404,F406,F410:F421,F424:F439,F443:F455,F469:F478,F480,F487,F489:F490,F492:F493,F495,F497:F500,F502,F504,F507,F515,F517,F522:F528,F544:F547)</f>
        <v>2139473</v>
      </c>
      <c r="G552" s="149">
        <f>SUM(G17,G19:G30,G33:G35,G38:G41,G48:G56,G62:G64,G67:G72,G74:G78,G80:G104,G111:G116,G119:G121,G134,G137:G147,G155:G159,G161,G166:G167,G170,G172,G175,G178:G209,G213:G225,G227:G263,G267,G269:G284,G287:G288,G290:G307,G310:G319,G327:G328,G331:G339,G341)+SUM(G344,G346:G359,G363,G365:G368,G370,G375:G404,G406,G410:G421,G424:G439,G443:G455,G469:G478,G480,G487,G489:G490,G492:G493,G495,G497:G500,G502,G504,G507,G515,G517,G522:G528,G544:G547)</f>
        <v>333336</v>
      </c>
      <c r="H552" s="149">
        <f>SUM(H17,H19:H30,H33:H35,H38:H41,H48:H56,H62:H64,H67:H72,H74:H78,H80:H104,H111:H116,H119:H121,H134,H137:H147,H155:H159,H161,H166:H167,H170,H172,H175,H178:H209,H213:H225,H227:H263,H267,H269:H284,H287:H288,H290:H307,H310:H319,H327:H328,H331:H339,H341)+SUM(H344,H346:H359,H363,H365:H368,H370,H375:H404,H406,H410:H421,H424:H439,H443:H455,H469:H478,H480,H487,H489:H490,H492:H493,H495,H497:H500,H502,H504,H507,H515,H517,H522:H528,H544:H547)</f>
        <v>24622360</v>
      </c>
    </row>
    <row r="553" spans="4:8" ht="16.5" customHeight="1">
      <c r="D553" s="68" t="s">
        <v>400</v>
      </c>
      <c r="E553" s="150">
        <f>SUM(E21,E24,E48,E67:E68,E81:E82,E86,E112,E119,E139,E166,E178:E180,E187,E213:E215,E227:E229,E236,E269:E270,E273,E290:E292,E314,E333,E347:E348,E351,E375:E378,E385,E415,E424:E425,E430:E431,E443:E445)+E474+E523</f>
        <v>9262354</v>
      </c>
      <c r="F553" s="150">
        <f>SUM(F21,F24,F48,F67:F68,F81:F82,F86,F112,F119,F139,F166,F178:F180,F187,F213:F215,F227:F229,F236,F269:F270,F273,F290:F292,F314,F333,F347:F348,F351,F375:F378,F385,F415,F424:F425,F430:F431,F443:F445)+F474+F523</f>
        <v>63141</v>
      </c>
      <c r="G553" s="150">
        <f>SUM(G21,G24,G48,G67:G68,G81:G82,G86,G112,G119,G139,G166,G178:G180,G187,G213:G215,G227:G229,G236,G269:G270,G273,G290:G292,G314,G333,G347:G348,G351,G375:G378,G385,G415,G424:G425,G430:G431,G443:G445)+G474+G523</f>
        <v>188457</v>
      </c>
      <c r="H553" s="150">
        <f>SUM(H21,H24,H48,H67:H68,H81:H82,H86,H112,H119,H139,H166,H178:H180,H187,H213:H215,H227:H229,H236,H269:H270,H273,H290:H292,H314,H333,H347:H348,H351,H375:H378,H385,H415,H424:H425,H430:H431,H443:H445)+H474+H523</f>
        <v>9137038</v>
      </c>
    </row>
    <row r="554" spans="4:8" ht="16.5" customHeight="1">
      <c r="D554" s="67" t="s">
        <v>401</v>
      </c>
      <c r="E554" s="65">
        <f>SUM(E22:E23,E69:E70,E83:E85,E99,E120:E121,E137:E138,E181:E184,E206,E216:E217,E225,E230:E233,E260,E271:E272,E281,E293:E294,E304,E312:E313,E317,E349:E350,E356,E379,E382,E401,E413:E414,E426:E429,E446:E447,E454,E472:E473)</f>
        <v>2098067</v>
      </c>
      <c r="F554" s="65">
        <f>SUM(F22:F23,F69:F70,F83:F85,F99,F120:F121,F137:F138,F181:F184,F206,F216:F217,F225,F230:F233,F260,F271:F272,F281,F293:F294,F304,F312:F313,F317,F349:F350,F356,F379,F382,F401,F413:F414,F426:F429,F446:F447,F454,F472:F473)</f>
        <v>11629</v>
      </c>
      <c r="G554" s="65">
        <f>SUM(G22:G23,G69:G70,G83:G85,G99,G120:G121,G137:G138,G181:G184,G206,G216:G217,G225,G230:G233,G260,G271:G272,G281,G293:G294,G304,G312:G313,G317,G349:G350,G356,G379,G382,G401,G413:G414,G426:G429,G446:G447,G454,G472:G473)</f>
        <v>843</v>
      </c>
      <c r="H554" s="65">
        <f>SUM(H22:H23,H69:H70,H83:H85,H99,H120:H121,H137:H138,H181:H184,H206,H216:H217,H225,H230:H233,H260,H271:H272,H281,H293:H294,H304,H312:H313,H317,H349:H350,H356,H379,H382,H401,H413:H414,H426:H429,H446:H447,H454,H472:H473)</f>
        <v>2108853</v>
      </c>
    </row>
    <row r="555" spans="4:8" ht="12.75" customHeight="1" hidden="1">
      <c r="D555" s="67"/>
      <c r="E555" s="65"/>
      <c r="F555" s="65"/>
      <c r="G555" s="65"/>
      <c r="H555" s="65"/>
    </row>
    <row r="556" spans="4:8" ht="16.5" customHeight="1">
      <c r="D556" s="67" t="s">
        <v>402</v>
      </c>
      <c r="E556" s="65">
        <f>SUM(E19,E331,E507,E515,E517,E544)</f>
        <v>560894</v>
      </c>
      <c r="F556" s="65">
        <f>SUM(F19,F331,F507,F515,F517,F544)</f>
        <v>0</v>
      </c>
      <c r="G556" s="65">
        <f>SUM(G19,G331,G507,G515,G517,G544)</f>
        <v>0</v>
      </c>
      <c r="H556" s="65">
        <f>SUM(H19,H331,H507,H515,H517,H544)</f>
        <v>560894</v>
      </c>
    </row>
    <row r="557" spans="4:8" ht="16.5" customHeight="1">
      <c r="D557" s="67" t="s">
        <v>403</v>
      </c>
      <c r="E557" s="65">
        <f>SUM(E170)</f>
        <v>270000</v>
      </c>
      <c r="F557" s="65">
        <f>SUM(F170)</f>
        <v>0</v>
      </c>
      <c r="G557" s="65">
        <f>SUM(G170)</f>
        <v>0</v>
      </c>
      <c r="H557" s="65">
        <f>SUM(H170)</f>
        <v>270000</v>
      </c>
    </row>
    <row r="558" spans="4:8" ht="16.5" customHeight="1">
      <c r="D558" s="67" t="s">
        <v>404</v>
      </c>
      <c r="E558" s="65">
        <f>SUM(E172)</f>
        <v>174000</v>
      </c>
      <c r="F558" s="65">
        <f>SUM(F172)</f>
        <v>1200000</v>
      </c>
      <c r="G558" s="65">
        <f>SUM(G172)</f>
        <v>0</v>
      </c>
      <c r="H558" s="65">
        <f>SUM(H172)</f>
        <v>1374000</v>
      </c>
    </row>
    <row r="559" spans="4:8" ht="16.5" customHeight="1">
      <c r="D559" s="148" t="s">
        <v>405</v>
      </c>
      <c r="E559" s="149">
        <f>SUM(E560:E561)</f>
        <v>21966774</v>
      </c>
      <c r="F559" s="149">
        <f>SUM(F560:F561)</f>
        <v>973548</v>
      </c>
      <c r="G559" s="149">
        <f>SUM(G560:G561)</f>
        <v>37548</v>
      </c>
      <c r="H559" s="149">
        <f>SUM(H560:H561)</f>
        <v>22902774</v>
      </c>
    </row>
    <row r="560" spans="4:8" ht="16.5" customHeight="1">
      <c r="D560" s="68" t="s">
        <v>406</v>
      </c>
      <c r="E560" s="150">
        <f>SUM(E12:E15,E42:E45,E58:E59,E105:E108,E149:E153,E210:E211,E264:E265,E285,E308,E322:E325,E361,E513,E540:E542)</f>
        <v>21966774</v>
      </c>
      <c r="F560" s="150">
        <f>SUM(F12:F15,F42:F45,F58:F59,F105:F108,F149:F153,F210:F211,F264:F265,F285,F308,F322:F325,F361,F513,F540:F542)</f>
        <v>973548</v>
      </c>
      <c r="G560" s="150">
        <f>SUM(G12:G15,G42:G45,G58:G59,G105:G108,G149:G153,G210:G211,G264:G265,G285,G308,G322:G325,G361,G513,G540:G542)</f>
        <v>37548</v>
      </c>
      <c r="H560" s="150">
        <f>SUM(H12:H15,H42:H45,H58:H59,H105:H108,H149:H153,H210:H211,H264:H265,H285,H308,H322:H325,H361,H513,H540:H542)</f>
        <v>22902774</v>
      </c>
    </row>
    <row r="561" spans="4:8" ht="16.5" customHeight="1">
      <c r="D561" s="68" t="s">
        <v>407</v>
      </c>
      <c r="E561" s="65">
        <f>SUM(E134)</f>
        <v>0</v>
      </c>
      <c r="F561" s="65">
        <f>SUM(F134)</f>
        <v>0</v>
      </c>
      <c r="G561" s="65">
        <f>SUM(G134)</f>
        <v>0</v>
      </c>
      <c r="H561" s="65">
        <f>SUM(H134)</f>
        <v>0</v>
      </c>
    </row>
    <row r="562" spans="5:8" ht="16.5" customHeight="1">
      <c r="E562" s="65">
        <f>E551-E549</f>
        <v>0</v>
      </c>
      <c r="F562" s="65">
        <f>F551-F549</f>
        <v>0</v>
      </c>
      <c r="G562" s="65">
        <f>G551-G549</f>
        <v>0</v>
      </c>
      <c r="H562" s="65">
        <f>H551-H549</f>
        <v>0</v>
      </c>
    </row>
    <row r="563" ht="16.5" customHeight="1"/>
    <row r="564" ht="12.75">
      <c r="F564" s="68" t="s">
        <v>408</v>
      </c>
    </row>
    <row r="566" spans="6:7" ht="12.75">
      <c r="F566" s="352" t="s">
        <v>409</v>
      </c>
      <c r="G566" s="352"/>
    </row>
  </sheetData>
  <mergeCells count="11">
    <mergeCell ref="G5:G6"/>
    <mergeCell ref="F566:G566"/>
    <mergeCell ref="A1:H1"/>
    <mergeCell ref="A4:A6"/>
    <mergeCell ref="B4:B6"/>
    <mergeCell ref="C4:C6"/>
    <mergeCell ref="D4:D6"/>
    <mergeCell ref="E4:E6"/>
    <mergeCell ref="F4:G4"/>
    <mergeCell ref="H4:H6"/>
    <mergeCell ref="F5:F6"/>
  </mergeCells>
  <printOptions horizontalCentered="1"/>
  <pageMargins left="0.3541666666666667" right="0.23611111111111113" top="0.9840277777777778" bottom="0.7083333333333334" header="0.5118055555555556" footer="0.3541666666666667"/>
  <pageSetup fitToHeight="15" fitToWidth="1" horizontalDpi="300" verticalDpi="300" orientation="landscape" paperSize="9" scale="95" r:id="rId1"/>
  <headerFooter alignWithMargins="0">
    <oddHeader>&amp;RZałącznik nr &amp;A
do uchwały Rady Gminy Nr  XXIV/212/09
z dnia 12 marca 2009r.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workbookViewId="0" topLeftCell="D1">
      <pane ySplit="7" topLeftCell="BM43" activePane="bottomLeft" state="frozen"/>
      <selection pane="topLeft" activeCell="K58" sqref="K58"/>
      <selection pane="bottomLeft" activeCell="D43" sqref="D43:E43"/>
    </sheetView>
  </sheetViews>
  <sheetFormatPr defaultColWidth="9.00390625" defaultRowHeight="12.75"/>
  <cols>
    <col min="1" max="1" width="5.625" style="68" customWidth="1"/>
    <col min="2" max="2" width="6.875" style="68" customWidth="1"/>
    <col min="3" max="4" width="7.75390625" style="68" customWidth="1"/>
    <col min="5" max="5" width="22.375" style="68" customWidth="1"/>
    <col min="6" max="6" width="12.00390625" style="68" customWidth="1"/>
    <col min="7" max="7" width="12.375" style="68" customWidth="1"/>
    <col min="8" max="8" width="11.25390625" style="68" customWidth="1"/>
    <col min="9" max="9" width="10.125" style="68" customWidth="1"/>
    <col min="10" max="10" width="12.625" style="68" customWidth="1"/>
    <col min="11" max="11" width="14.375" style="68" customWidth="1"/>
    <col min="12" max="12" width="12.875" style="68" customWidth="1"/>
    <col min="13" max="13" width="9.625" style="68" customWidth="1"/>
    <col min="14" max="14" width="16.75390625" style="68" customWidth="1"/>
    <col min="15" max="16384" width="9.125" style="68" customWidth="1"/>
  </cols>
  <sheetData>
    <row r="1" spans="1:14" ht="18">
      <c r="A1" s="354" t="s">
        <v>410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10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 t="s">
        <v>411</v>
      </c>
    </row>
    <row r="3" spans="1:14" s="153" customFormat="1" ht="19.5" customHeight="1">
      <c r="A3" s="355" t="s">
        <v>412</v>
      </c>
      <c r="B3" s="356" t="s">
        <v>413</v>
      </c>
      <c r="C3" s="356" t="s">
        <v>414</v>
      </c>
      <c r="D3" s="357" t="s">
        <v>415</v>
      </c>
      <c r="E3" s="357"/>
      <c r="F3" s="357" t="s">
        <v>416</v>
      </c>
      <c r="G3" s="357" t="s">
        <v>417</v>
      </c>
      <c r="H3" s="357"/>
      <c r="I3" s="357"/>
      <c r="J3" s="357"/>
      <c r="K3" s="357"/>
      <c r="L3" s="357"/>
      <c r="M3" s="357"/>
      <c r="N3" s="358" t="s">
        <v>418</v>
      </c>
    </row>
    <row r="4" spans="1:14" s="153" customFormat="1" ht="19.5" customHeight="1">
      <c r="A4" s="355"/>
      <c r="B4" s="356"/>
      <c r="C4" s="356"/>
      <c r="D4" s="357"/>
      <c r="E4" s="357"/>
      <c r="F4" s="357"/>
      <c r="G4" s="353" t="s">
        <v>419</v>
      </c>
      <c r="H4" s="353" t="s">
        <v>420</v>
      </c>
      <c r="I4" s="353"/>
      <c r="J4" s="353"/>
      <c r="K4" s="353"/>
      <c r="L4" s="353" t="s">
        <v>421</v>
      </c>
      <c r="M4" s="353" t="s">
        <v>422</v>
      </c>
      <c r="N4" s="358"/>
    </row>
    <row r="5" spans="1:14" s="153" customFormat="1" ht="29.25" customHeight="1">
      <c r="A5" s="355"/>
      <c r="B5" s="356"/>
      <c r="C5" s="356"/>
      <c r="D5" s="357"/>
      <c r="E5" s="357"/>
      <c r="F5" s="357"/>
      <c r="G5" s="353"/>
      <c r="H5" s="353" t="s">
        <v>423</v>
      </c>
      <c r="I5" s="353" t="s">
        <v>424</v>
      </c>
      <c r="J5" s="353" t="s">
        <v>425</v>
      </c>
      <c r="K5" s="353" t="s">
        <v>426</v>
      </c>
      <c r="L5" s="353"/>
      <c r="M5" s="353"/>
      <c r="N5" s="358"/>
    </row>
    <row r="6" spans="1:14" s="153" customFormat="1" ht="19.5" customHeight="1">
      <c r="A6" s="355"/>
      <c r="B6" s="356"/>
      <c r="C6" s="356"/>
      <c r="D6" s="357"/>
      <c r="E6" s="357"/>
      <c r="F6" s="357"/>
      <c r="G6" s="353"/>
      <c r="H6" s="353"/>
      <c r="I6" s="353"/>
      <c r="J6" s="353"/>
      <c r="K6" s="353"/>
      <c r="L6" s="353"/>
      <c r="M6" s="353"/>
      <c r="N6" s="358"/>
    </row>
    <row r="7" spans="1:14" s="153" customFormat="1" ht="19.5" customHeight="1">
      <c r="A7" s="355"/>
      <c r="B7" s="356"/>
      <c r="C7" s="356"/>
      <c r="D7" s="357"/>
      <c r="E7" s="357"/>
      <c r="F7" s="357"/>
      <c r="G7" s="353"/>
      <c r="H7" s="353"/>
      <c r="I7" s="353"/>
      <c r="J7" s="353"/>
      <c r="K7" s="353"/>
      <c r="L7" s="353"/>
      <c r="M7" s="353"/>
      <c r="N7" s="358"/>
    </row>
    <row r="8" spans="1:14" ht="7.5" customHeight="1">
      <c r="A8" s="155">
        <v>1</v>
      </c>
      <c r="B8" s="156">
        <v>2</v>
      </c>
      <c r="C8" s="156">
        <v>3</v>
      </c>
      <c r="D8" s="337">
        <v>4</v>
      </c>
      <c r="E8" s="337"/>
      <c r="F8" s="156">
        <v>5</v>
      </c>
      <c r="G8" s="156">
        <v>6</v>
      </c>
      <c r="H8" s="156">
        <v>7</v>
      </c>
      <c r="I8" s="156">
        <v>8</v>
      </c>
      <c r="J8" s="156">
        <v>9</v>
      </c>
      <c r="K8" s="156">
        <v>10</v>
      </c>
      <c r="L8" s="156">
        <v>11</v>
      </c>
      <c r="M8" s="156">
        <v>12</v>
      </c>
      <c r="N8" s="157">
        <v>13</v>
      </c>
    </row>
    <row r="9" spans="1:14" ht="48.75" customHeight="1">
      <c r="A9" s="158" t="s">
        <v>427</v>
      </c>
      <c r="B9" s="17" t="s">
        <v>428</v>
      </c>
      <c r="C9" s="17" t="s">
        <v>429</v>
      </c>
      <c r="D9" s="341" t="s">
        <v>430</v>
      </c>
      <c r="E9" s="341"/>
      <c r="F9" s="24">
        <v>6967077</v>
      </c>
      <c r="G9" s="24">
        <f aca="true" t="shared" si="0" ref="G9:G38">H9+I9+J9+K9</f>
        <v>2800000</v>
      </c>
      <c r="H9" s="24"/>
      <c r="I9" s="24">
        <v>560000</v>
      </c>
      <c r="J9" s="159"/>
      <c r="K9" s="24">
        <v>2240000</v>
      </c>
      <c r="L9" s="24">
        <v>4098919</v>
      </c>
      <c r="M9" s="24"/>
      <c r="N9" s="160" t="s">
        <v>431</v>
      </c>
    </row>
    <row r="10" spans="1:14" ht="47.25" customHeight="1">
      <c r="A10" s="158" t="s">
        <v>432</v>
      </c>
      <c r="B10" s="17"/>
      <c r="C10" s="17" t="s">
        <v>433</v>
      </c>
      <c r="D10" s="341" t="s">
        <v>434</v>
      </c>
      <c r="E10" s="341"/>
      <c r="F10" s="24">
        <v>4181042</v>
      </c>
      <c r="G10" s="24">
        <f t="shared" si="0"/>
        <v>3100000</v>
      </c>
      <c r="H10" s="24"/>
      <c r="I10" s="24">
        <v>620000</v>
      </c>
      <c r="J10" s="159"/>
      <c r="K10" s="24">
        <v>2480000</v>
      </c>
      <c r="L10" s="24">
        <v>1034826</v>
      </c>
      <c r="M10" s="24"/>
      <c r="N10" s="160" t="s">
        <v>181</v>
      </c>
    </row>
    <row r="11" spans="1:14" ht="48" customHeight="1">
      <c r="A11" s="158" t="s">
        <v>435</v>
      </c>
      <c r="B11" s="17"/>
      <c r="C11" s="17" t="s">
        <v>436</v>
      </c>
      <c r="D11" s="341" t="s">
        <v>437</v>
      </c>
      <c r="E11" s="341"/>
      <c r="F11" s="24">
        <v>399703</v>
      </c>
      <c r="G11" s="24">
        <f t="shared" si="0"/>
        <v>10000</v>
      </c>
      <c r="H11" s="24">
        <v>10000</v>
      </c>
      <c r="I11" s="24"/>
      <c r="J11" s="159"/>
      <c r="K11" s="24"/>
      <c r="L11" s="24">
        <v>371103</v>
      </c>
      <c r="M11" s="24"/>
      <c r="N11" s="160" t="s">
        <v>438</v>
      </c>
    </row>
    <row r="12" spans="1:14" ht="12.75" hidden="1">
      <c r="A12" s="158" t="s">
        <v>439</v>
      </c>
      <c r="B12" s="17"/>
      <c r="C12" s="17"/>
      <c r="D12" s="336"/>
      <c r="E12" s="336"/>
      <c r="F12" s="24">
        <f>G12+L12+M12</f>
        <v>0</v>
      </c>
      <c r="G12" s="24">
        <f t="shared" si="0"/>
        <v>0</v>
      </c>
      <c r="H12" s="24"/>
      <c r="I12" s="24"/>
      <c r="J12" s="159"/>
      <c r="K12" s="24"/>
      <c r="L12" s="24"/>
      <c r="M12" s="24"/>
      <c r="N12" s="160"/>
    </row>
    <row r="13" spans="1:14" ht="36.75" customHeight="1">
      <c r="A13" s="158" t="s">
        <v>440</v>
      </c>
      <c r="B13" s="17" t="s">
        <v>441</v>
      </c>
      <c r="C13" s="17" t="s">
        <v>442</v>
      </c>
      <c r="D13" s="341" t="s">
        <v>443</v>
      </c>
      <c r="E13" s="341"/>
      <c r="F13" s="24">
        <v>290579</v>
      </c>
      <c r="G13" s="24">
        <f t="shared" si="0"/>
        <v>286919</v>
      </c>
      <c r="H13" s="24">
        <v>63919</v>
      </c>
      <c r="I13" s="24">
        <v>223000</v>
      </c>
      <c r="J13" s="159"/>
      <c r="K13" s="24"/>
      <c r="L13" s="24"/>
      <c r="M13" s="24"/>
      <c r="N13" s="160" t="s">
        <v>444</v>
      </c>
    </row>
    <row r="14" spans="1:14" ht="34.5" customHeight="1">
      <c r="A14" s="158" t="s">
        <v>445</v>
      </c>
      <c r="B14" s="18"/>
      <c r="C14" s="17" t="s">
        <v>446</v>
      </c>
      <c r="D14" s="341" t="s">
        <v>447</v>
      </c>
      <c r="E14" s="341"/>
      <c r="F14" s="24">
        <v>196019</v>
      </c>
      <c r="G14" s="24">
        <f t="shared" si="0"/>
        <v>193579</v>
      </c>
      <c r="H14" s="24">
        <v>1917</v>
      </c>
      <c r="I14" s="24">
        <v>191662</v>
      </c>
      <c r="J14" s="159"/>
      <c r="K14" s="24"/>
      <c r="L14" s="24"/>
      <c r="M14" s="24"/>
      <c r="N14" s="160" t="s">
        <v>448</v>
      </c>
    </row>
    <row r="15" spans="1:14" ht="42" customHeight="1">
      <c r="A15" s="158" t="s">
        <v>449</v>
      </c>
      <c r="B15" s="105"/>
      <c r="C15" s="17" t="s">
        <v>450</v>
      </c>
      <c r="D15" s="341" t="s">
        <v>451</v>
      </c>
      <c r="E15" s="341"/>
      <c r="F15" s="24">
        <v>246001</v>
      </c>
      <c r="G15" s="24">
        <f t="shared" si="0"/>
        <v>231911</v>
      </c>
      <c r="H15" s="24">
        <v>2297</v>
      </c>
      <c r="I15" s="24">
        <v>229614</v>
      </c>
      <c r="J15" s="159"/>
      <c r="K15" s="24"/>
      <c r="L15" s="24"/>
      <c r="M15" s="24"/>
      <c r="N15" s="160" t="s">
        <v>452</v>
      </c>
    </row>
    <row r="16" spans="1:14" ht="34.5" customHeight="1">
      <c r="A16" s="158" t="s">
        <v>453</v>
      </c>
      <c r="B16" s="105"/>
      <c r="C16" s="17" t="s">
        <v>454</v>
      </c>
      <c r="D16" s="341" t="s">
        <v>455</v>
      </c>
      <c r="E16" s="341"/>
      <c r="F16" s="24">
        <v>208624</v>
      </c>
      <c r="G16" s="24">
        <f t="shared" si="0"/>
        <v>201152</v>
      </c>
      <c r="H16" s="24">
        <v>75983</v>
      </c>
      <c r="I16" s="24"/>
      <c r="J16" s="159"/>
      <c r="K16" s="24">
        <v>125169</v>
      </c>
      <c r="L16" s="24"/>
      <c r="M16" s="24"/>
      <c r="N16" s="160" t="s">
        <v>182</v>
      </c>
    </row>
    <row r="17" spans="1:14" ht="37.5" customHeight="1">
      <c r="A17" s="158" t="s">
        <v>456</v>
      </c>
      <c r="B17" s="105"/>
      <c r="C17" s="17" t="s">
        <v>457</v>
      </c>
      <c r="D17" s="341" t="s">
        <v>458</v>
      </c>
      <c r="E17" s="341"/>
      <c r="F17" s="24">
        <v>243265</v>
      </c>
      <c r="G17" s="24">
        <f t="shared" si="0"/>
        <v>235663</v>
      </c>
      <c r="H17" s="24">
        <v>88472</v>
      </c>
      <c r="I17" s="24"/>
      <c r="J17" s="159"/>
      <c r="K17" s="24">
        <v>147191</v>
      </c>
      <c r="L17" s="24"/>
      <c r="M17" s="24"/>
      <c r="N17" s="160" t="s">
        <v>182</v>
      </c>
    </row>
    <row r="18" spans="1:14" ht="39.75" customHeight="1">
      <c r="A18" s="158" t="s">
        <v>459</v>
      </c>
      <c r="B18" s="105"/>
      <c r="C18" s="17" t="s">
        <v>460</v>
      </c>
      <c r="D18" s="341" t="s">
        <v>461</v>
      </c>
      <c r="E18" s="341"/>
      <c r="F18" s="24">
        <v>89388</v>
      </c>
      <c r="G18" s="24">
        <f t="shared" si="0"/>
        <v>82035</v>
      </c>
      <c r="H18" s="24">
        <v>32877</v>
      </c>
      <c r="I18" s="24"/>
      <c r="J18" s="159"/>
      <c r="K18" s="24">
        <v>49158</v>
      </c>
      <c r="L18" s="24"/>
      <c r="M18" s="24"/>
      <c r="N18" s="160" t="s">
        <v>182</v>
      </c>
    </row>
    <row r="19" spans="1:14" ht="39.75" customHeight="1">
      <c r="A19" s="158" t="s">
        <v>462</v>
      </c>
      <c r="B19" s="105"/>
      <c r="C19" s="17" t="s">
        <v>463</v>
      </c>
      <c r="D19" s="341" t="s">
        <v>464</v>
      </c>
      <c r="E19" s="341"/>
      <c r="F19" s="24">
        <v>292348</v>
      </c>
      <c r="G19" s="24">
        <f t="shared" si="0"/>
        <v>284700</v>
      </c>
      <c r="H19" s="24">
        <v>106218</v>
      </c>
      <c r="I19" s="24"/>
      <c r="J19" s="159"/>
      <c r="K19" s="24">
        <v>178482</v>
      </c>
      <c r="L19" s="24"/>
      <c r="M19" s="24"/>
      <c r="N19" s="160" t="s">
        <v>182</v>
      </c>
    </row>
    <row r="20" spans="1:14" ht="37.5" customHeight="1">
      <c r="A20" s="158" t="s">
        <v>465</v>
      </c>
      <c r="B20" s="105"/>
      <c r="C20" s="17" t="s">
        <v>466</v>
      </c>
      <c r="D20" s="341" t="s">
        <v>467</v>
      </c>
      <c r="E20" s="341"/>
      <c r="F20" s="24">
        <v>10970</v>
      </c>
      <c r="G20" s="24">
        <f t="shared" si="0"/>
        <v>3612</v>
      </c>
      <c r="H20" s="24">
        <v>3612</v>
      </c>
      <c r="I20" s="24"/>
      <c r="J20" s="159"/>
      <c r="K20" s="24"/>
      <c r="L20" s="24"/>
      <c r="M20" s="24"/>
      <c r="N20" s="160" t="s">
        <v>468</v>
      </c>
    </row>
    <row r="21" spans="1:14" ht="36.75" customHeight="1">
      <c r="A21" s="158" t="s">
        <v>469</v>
      </c>
      <c r="B21" s="105"/>
      <c r="C21" s="17" t="s">
        <v>470</v>
      </c>
      <c r="D21" s="341" t="s">
        <v>471</v>
      </c>
      <c r="E21" s="341"/>
      <c r="F21" s="24">
        <v>10970</v>
      </c>
      <c r="G21" s="24">
        <f t="shared" si="0"/>
        <v>3612</v>
      </c>
      <c r="H21" s="24">
        <v>3612</v>
      </c>
      <c r="I21" s="24"/>
      <c r="J21" s="159"/>
      <c r="K21" s="24"/>
      <c r="L21" s="24"/>
      <c r="M21" s="24"/>
      <c r="N21" s="160" t="s">
        <v>472</v>
      </c>
    </row>
    <row r="22" spans="1:14" ht="40.5" customHeight="1">
      <c r="A22" s="158" t="s">
        <v>473</v>
      </c>
      <c r="B22" s="105"/>
      <c r="C22" s="17" t="s">
        <v>474</v>
      </c>
      <c r="D22" s="341" t="s">
        <v>475</v>
      </c>
      <c r="E22" s="341"/>
      <c r="F22" s="24">
        <v>11138</v>
      </c>
      <c r="G22" s="24">
        <f t="shared" si="0"/>
        <v>3612</v>
      </c>
      <c r="H22" s="24">
        <v>3612</v>
      </c>
      <c r="I22" s="24"/>
      <c r="J22" s="159"/>
      <c r="K22" s="24"/>
      <c r="L22" s="24"/>
      <c r="M22" s="24"/>
      <c r="N22" s="160" t="s">
        <v>476</v>
      </c>
    </row>
    <row r="23" spans="1:14" ht="33.75" customHeight="1">
      <c r="A23" s="158" t="s">
        <v>477</v>
      </c>
      <c r="B23" s="105"/>
      <c r="C23" s="17" t="s">
        <v>478</v>
      </c>
      <c r="D23" s="341" t="s">
        <v>479</v>
      </c>
      <c r="E23" s="341"/>
      <c r="F23" s="24">
        <v>11146</v>
      </c>
      <c r="G23" s="24">
        <f t="shared" si="0"/>
        <v>3612</v>
      </c>
      <c r="H23" s="24">
        <v>3612</v>
      </c>
      <c r="I23" s="24"/>
      <c r="J23" s="159"/>
      <c r="K23" s="24"/>
      <c r="L23" s="24"/>
      <c r="M23" s="24"/>
      <c r="N23" s="160" t="s">
        <v>480</v>
      </c>
    </row>
    <row r="24" spans="1:14" ht="49.5" customHeight="1">
      <c r="A24" s="158" t="s">
        <v>481</v>
      </c>
      <c r="B24" s="105"/>
      <c r="C24" s="17" t="s">
        <v>482</v>
      </c>
      <c r="D24" s="341" t="s">
        <v>483</v>
      </c>
      <c r="E24" s="341"/>
      <c r="F24" s="24">
        <v>11012</v>
      </c>
      <c r="G24" s="24">
        <f t="shared" si="0"/>
        <v>3612</v>
      </c>
      <c r="H24" s="24">
        <v>3612</v>
      </c>
      <c r="I24" s="24"/>
      <c r="J24" s="159"/>
      <c r="K24" s="24"/>
      <c r="L24" s="24"/>
      <c r="M24" s="24"/>
      <c r="N24" s="160" t="s">
        <v>484</v>
      </c>
    </row>
    <row r="25" spans="1:14" ht="41.25" customHeight="1">
      <c r="A25" s="158" t="s">
        <v>485</v>
      </c>
      <c r="B25" s="105"/>
      <c r="C25" s="17" t="s">
        <v>486</v>
      </c>
      <c r="D25" s="341" t="s">
        <v>487</v>
      </c>
      <c r="E25" s="341"/>
      <c r="F25" s="24">
        <v>15675</v>
      </c>
      <c r="G25" s="24">
        <f t="shared" si="0"/>
        <v>4375</v>
      </c>
      <c r="H25" s="24">
        <v>4375</v>
      </c>
      <c r="I25" s="24"/>
      <c r="J25" s="159"/>
      <c r="K25" s="24"/>
      <c r="L25" s="24"/>
      <c r="M25" s="24"/>
      <c r="N25" s="160" t="s">
        <v>488</v>
      </c>
    </row>
    <row r="26" spans="1:14" ht="27.75" customHeight="1">
      <c r="A26" s="158" t="s">
        <v>489</v>
      </c>
      <c r="B26" s="105"/>
      <c r="C26" s="17" t="s">
        <v>490</v>
      </c>
      <c r="D26" s="341" t="s">
        <v>491</v>
      </c>
      <c r="E26" s="341"/>
      <c r="F26" s="24">
        <v>18975</v>
      </c>
      <c r="G26" s="24">
        <f t="shared" si="0"/>
        <v>4375</v>
      </c>
      <c r="H26" s="24">
        <v>4375</v>
      </c>
      <c r="I26" s="24"/>
      <c r="J26" s="159"/>
      <c r="K26" s="24"/>
      <c r="L26" s="24"/>
      <c r="M26" s="24"/>
      <c r="N26" s="160" t="s">
        <v>492</v>
      </c>
    </row>
    <row r="27" spans="1:14" ht="36.75" customHeight="1">
      <c r="A27" s="158" t="s">
        <v>493</v>
      </c>
      <c r="B27" s="105"/>
      <c r="C27" s="17" t="s">
        <v>494</v>
      </c>
      <c r="D27" s="341" t="s">
        <v>495</v>
      </c>
      <c r="E27" s="341"/>
      <c r="F27" s="24">
        <v>20375</v>
      </c>
      <c r="G27" s="24">
        <f t="shared" si="0"/>
        <v>4375</v>
      </c>
      <c r="H27" s="24">
        <v>4375</v>
      </c>
      <c r="I27" s="24"/>
      <c r="J27" s="159"/>
      <c r="K27" s="24"/>
      <c r="L27" s="24"/>
      <c r="M27" s="24"/>
      <c r="N27" s="160" t="s">
        <v>496</v>
      </c>
    </row>
    <row r="28" spans="1:14" ht="28.5" customHeight="1">
      <c r="A28" s="158" t="s">
        <v>497</v>
      </c>
      <c r="B28" s="105"/>
      <c r="C28" s="17" t="s">
        <v>498</v>
      </c>
      <c r="D28" s="341" t="s">
        <v>499</v>
      </c>
      <c r="E28" s="341"/>
      <c r="F28" s="24">
        <v>14175</v>
      </c>
      <c r="G28" s="24">
        <f t="shared" si="0"/>
        <v>4375</v>
      </c>
      <c r="H28" s="24">
        <v>4375</v>
      </c>
      <c r="I28" s="24"/>
      <c r="J28" s="159"/>
      <c r="K28" s="24"/>
      <c r="L28" s="24"/>
      <c r="M28" s="24"/>
      <c r="N28" s="160" t="s">
        <v>500</v>
      </c>
    </row>
    <row r="29" spans="1:14" ht="42" customHeight="1">
      <c r="A29" s="158" t="s">
        <v>501</v>
      </c>
      <c r="B29" s="105"/>
      <c r="C29" s="17" t="s">
        <v>502</v>
      </c>
      <c r="D29" s="341" t="s">
        <v>503</v>
      </c>
      <c r="E29" s="341"/>
      <c r="F29" s="24">
        <v>5903171</v>
      </c>
      <c r="G29" s="24">
        <f t="shared" si="0"/>
        <v>5813274</v>
      </c>
      <c r="H29" s="24">
        <v>2914872</v>
      </c>
      <c r="I29" s="24"/>
      <c r="J29" s="159">
        <v>2898402</v>
      </c>
      <c r="K29" s="24"/>
      <c r="L29" s="24"/>
      <c r="M29" s="24"/>
      <c r="N29" s="162" t="s">
        <v>504</v>
      </c>
    </row>
    <row r="30" spans="1:14" ht="42" customHeight="1">
      <c r="A30" s="158" t="s">
        <v>505</v>
      </c>
      <c r="B30" s="105"/>
      <c r="C30" s="17" t="s">
        <v>506</v>
      </c>
      <c r="D30" s="341" t="s">
        <v>507</v>
      </c>
      <c r="E30" s="341"/>
      <c r="F30" s="24">
        <v>1000000</v>
      </c>
      <c r="G30" s="24">
        <f t="shared" si="0"/>
        <v>500000</v>
      </c>
      <c r="H30" s="24">
        <v>250000</v>
      </c>
      <c r="I30" s="24"/>
      <c r="J30" s="159">
        <v>250000</v>
      </c>
      <c r="K30" s="24"/>
      <c r="L30" s="24">
        <v>500000</v>
      </c>
      <c r="M30" s="24"/>
      <c r="N30" s="160" t="s">
        <v>508</v>
      </c>
    </row>
    <row r="31" spans="1:14" ht="42" customHeight="1">
      <c r="A31" s="158" t="s">
        <v>509</v>
      </c>
      <c r="B31" s="105"/>
      <c r="C31" s="17" t="s">
        <v>510</v>
      </c>
      <c r="D31" s="341" t="s">
        <v>511</v>
      </c>
      <c r="E31" s="341"/>
      <c r="F31" s="24">
        <v>1921032</v>
      </c>
      <c r="G31" s="24">
        <f t="shared" si="0"/>
        <v>31470</v>
      </c>
      <c r="H31" s="24">
        <v>31470</v>
      </c>
      <c r="I31" s="24"/>
      <c r="J31" s="159"/>
      <c r="K31" s="24"/>
      <c r="L31" s="24">
        <v>1889562</v>
      </c>
      <c r="M31" s="24"/>
      <c r="N31" s="160" t="s">
        <v>512</v>
      </c>
    </row>
    <row r="32" spans="1:14" ht="40.5" customHeight="1">
      <c r="A32" s="158" t="s">
        <v>513</v>
      </c>
      <c r="B32" s="105"/>
      <c r="C32" s="17" t="s">
        <v>514</v>
      </c>
      <c r="D32" s="341" t="s">
        <v>515</v>
      </c>
      <c r="E32" s="341"/>
      <c r="F32" s="24">
        <v>1465759</v>
      </c>
      <c r="G32" s="24">
        <f t="shared" si="0"/>
        <v>15000</v>
      </c>
      <c r="H32" s="24">
        <v>15000</v>
      </c>
      <c r="I32" s="24"/>
      <c r="J32" s="159"/>
      <c r="K32" s="24"/>
      <c r="L32" s="24">
        <v>1450759</v>
      </c>
      <c r="M32" s="24"/>
      <c r="N32" s="160" t="s">
        <v>516</v>
      </c>
    </row>
    <row r="33" spans="1:14" ht="41.25" customHeight="1">
      <c r="A33" s="158" t="s">
        <v>517</v>
      </c>
      <c r="B33" s="105"/>
      <c r="C33" s="17" t="s">
        <v>518</v>
      </c>
      <c r="D33" s="341" t="s">
        <v>519</v>
      </c>
      <c r="E33" s="341"/>
      <c r="F33" s="24">
        <v>1355890</v>
      </c>
      <c r="G33" s="24">
        <f t="shared" si="0"/>
        <v>31470</v>
      </c>
      <c r="H33" s="24">
        <v>31470</v>
      </c>
      <c r="I33" s="24"/>
      <c r="J33" s="159"/>
      <c r="K33" s="24"/>
      <c r="L33" s="24">
        <v>1300000</v>
      </c>
      <c r="M33" s="24"/>
      <c r="N33" s="160" t="s">
        <v>520</v>
      </c>
    </row>
    <row r="34" spans="1:14" ht="58.5" customHeight="1">
      <c r="A34" s="158" t="s">
        <v>521</v>
      </c>
      <c r="B34" s="105"/>
      <c r="C34" s="17" t="s">
        <v>522</v>
      </c>
      <c r="D34" s="341" t="s">
        <v>523</v>
      </c>
      <c r="E34" s="341"/>
      <c r="F34" s="24">
        <f>G34+L34</f>
        <v>119847</v>
      </c>
      <c r="G34" s="24">
        <f t="shared" si="0"/>
        <v>119847</v>
      </c>
      <c r="H34" s="24">
        <v>119847</v>
      </c>
      <c r="I34" s="24"/>
      <c r="J34" s="159"/>
      <c r="K34" s="24"/>
      <c r="L34" s="24"/>
      <c r="M34" s="24"/>
      <c r="N34" s="160" t="s">
        <v>524</v>
      </c>
    </row>
    <row r="35" spans="1:14" ht="38.25" customHeight="1">
      <c r="A35" s="158" t="s">
        <v>525</v>
      </c>
      <c r="B35" s="50">
        <v>700</v>
      </c>
      <c r="C35" s="50">
        <v>70005</v>
      </c>
      <c r="D35" s="341" t="s">
        <v>526</v>
      </c>
      <c r="E35" s="341"/>
      <c r="F35" s="24">
        <f>G35+L35</f>
        <v>3050000</v>
      </c>
      <c r="G35" s="24">
        <f t="shared" si="0"/>
        <v>50000</v>
      </c>
      <c r="H35" s="24">
        <v>50000</v>
      </c>
      <c r="I35" s="24"/>
      <c r="J35" s="159"/>
      <c r="K35" s="24"/>
      <c r="L35" s="24">
        <v>3000000</v>
      </c>
      <c r="M35" s="24"/>
      <c r="N35" s="160" t="s">
        <v>527</v>
      </c>
    </row>
    <row r="36" spans="1:14" ht="56.25" customHeight="1">
      <c r="A36" s="158" t="s">
        <v>528</v>
      </c>
      <c r="B36" s="50">
        <v>750</v>
      </c>
      <c r="C36" s="50">
        <v>75023</v>
      </c>
      <c r="D36" s="341" t="s">
        <v>529</v>
      </c>
      <c r="E36" s="341"/>
      <c r="F36" s="24">
        <v>602601</v>
      </c>
      <c r="G36" s="24">
        <f t="shared" si="0"/>
        <v>597940</v>
      </c>
      <c r="H36" s="163">
        <v>298970</v>
      </c>
      <c r="I36" s="163"/>
      <c r="J36" s="164">
        <v>298970</v>
      </c>
      <c r="K36" s="163"/>
      <c r="L36" s="24"/>
      <c r="M36" s="24"/>
      <c r="N36" s="160" t="s">
        <v>530</v>
      </c>
    </row>
    <row r="37" spans="1:14" ht="59.25" customHeight="1">
      <c r="A37" s="158" t="s">
        <v>531</v>
      </c>
      <c r="B37" s="50"/>
      <c r="C37" s="50">
        <v>75023</v>
      </c>
      <c r="D37" s="341" t="s">
        <v>532</v>
      </c>
      <c r="E37" s="341"/>
      <c r="F37" s="24">
        <v>664282.5</v>
      </c>
      <c r="G37" s="24">
        <f t="shared" si="0"/>
        <v>655743</v>
      </c>
      <c r="H37" s="163">
        <v>252623</v>
      </c>
      <c r="I37" s="163"/>
      <c r="J37" s="164"/>
      <c r="K37" s="163">
        <v>403120</v>
      </c>
      <c r="L37" s="24"/>
      <c r="M37" s="24"/>
      <c r="N37" s="160" t="s">
        <v>533</v>
      </c>
    </row>
    <row r="38" spans="1:14" ht="48" customHeight="1">
      <c r="A38" s="158" t="s">
        <v>534</v>
      </c>
      <c r="B38" s="50">
        <v>754</v>
      </c>
      <c r="C38" s="50">
        <v>75412</v>
      </c>
      <c r="D38" s="341" t="s">
        <v>535</v>
      </c>
      <c r="E38" s="341"/>
      <c r="F38" s="24">
        <v>1305400</v>
      </c>
      <c r="G38" s="24">
        <f t="shared" si="0"/>
        <v>1305400</v>
      </c>
      <c r="H38" s="24"/>
      <c r="I38" s="24">
        <v>261080</v>
      </c>
      <c r="J38" s="159"/>
      <c r="K38" s="24">
        <v>1044320</v>
      </c>
      <c r="L38" s="24"/>
      <c r="M38" s="24"/>
      <c r="N38" s="160" t="s">
        <v>536</v>
      </c>
    </row>
    <row r="39" spans="1:14" ht="12.75" customHeight="1" hidden="1">
      <c r="A39" s="158" t="s">
        <v>537</v>
      </c>
      <c r="B39" s="50"/>
      <c r="C39" s="50"/>
      <c r="D39" s="341"/>
      <c r="E39" s="341"/>
      <c r="F39" s="24"/>
      <c r="G39" s="24"/>
      <c r="H39" s="24"/>
      <c r="I39" s="24"/>
      <c r="J39" s="159"/>
      <c r="K39" s="24"/>
      <c r="L39" s="24"/>
      <c r="M39" s="24"/>
      <c r="N39" s="160" t="s">
        <v>538</v>
      </c>
    </row>
    <row r="40" spans="1:14" ht="49.5" customHeight="1">
      <c r="A40" s="158" t="s">
        <v>539</v>
      </c>
      <c r="B40" s="50">
        <v>851</v>
      </c>
      <c r="C40" s="50">
        <v>85121</v>
      </c>
      <c r="D40" s="341" t="s">
        <v>540</v>
      </c>
      <c r="E40" s="341"/>
      <c r="F40" s="24">
        <f>G40+L40+22402</f>
        <v>498431</v>
      </c>
      <c r="G40" s="24">
        <f>I40+J40+H40</f>
        <v>196950</v>
      </c>
      <c r="H40" s="24">
        <f>53200-6250</f>
        <v>46950</v>
      </c>
      <c r="I40" s="24"/>
      <c r="J40" s="159">
        <v>150000</v>
      </c>
      <c r="K40" s="24"/>
      <c r="L40" s="24">
        <v>279079</v>
      </c>
      <c r="M40" s="24"/>
      <c r="N40" s="160" t="s">
        <v>541</v>
      </c>
    </row>
    <row r="41" spans="1:14" ht="48" customHeight="1">
      <c r="A41" s="158" t="s">
        <v>542</v>
      </c>
      <c r="B41" s="50"/>
      <c r="C41" s="50">
        <v>85121</v>
      </c>
      <c r="D41" s="341" t="s">
        <v>543</v>
      </c>
      <c r="E41" s="341"/>
      <c r="F41" s="24">
        <v>56852.32</v>
      </c>
      <c r="G41" s="24">
        <f>I41+J41+H41</f>
        <v>31250</v>
      </c>
      <c r="H41" s="24">
        <v>6250</v>
      </c>
      <c r="I41" s="24"/>
      <c r="J41" s="159">
        <v>25000</v>
      </c>
      <c r="K41" s="24"/>
      <c r="L41" s="24"/>
      <c r="M41" s="24"/>
      <c r="N41" s="160" t="s">
        <v>544</v>
      </c>
    </row>
    <row r="42" spans="1:14" ht="49.5" customHeight="1">
      <c r="A42" s="158" t="s">
        <v>545</v>
      </c>
      <c r="B42" s="50">
        <v>921</v>
      </c>
      <c r="C42" s="50">
        <v>92109</v>
      </c>
      <c r="D42" s="341" t="s">
        <v>546</v>
      </c>
      <c r="E42" s="341"/>
      <c r="F42" s="24">
        <v>768500</v>
      </c>
      <c r="G42" s="24">
        <f>H42+I42+J42+K42</f>
        <v>518500</v>
      </c>
      <c r="H42" s="24">
        <v>143500</v>
      </c>
      <c r="I42" s="24"/>
      <c r="J42" s="159">
        <v>375000</v>
      </c>
      <c r="K42" s="24"/>
      <c r="L42" s="24">
        <v>250000</v>
      </c>
      <c r="M42" s="24"/>
      <c r="N42" s="160" t="s">
        <v>547</v>
      </c>
    </row>
    <row r="43" spans="1:14" ht="38.25" customHeight="1">
      <c r="A43" s="158" t="s">
        <v>548</v>
      </c>
      <c r="B43" s="50">
        <v>926</v>
      </c>
      <c r="C43" s="50">
        <v>92601</v>
      </c>
      <c r="D43" s="343" t="s">
        <v>549</v>
      </c>
      <c r="E43" s="344"/>
      <c r="F43" s="24">
        <v>7504401.99</v>
      </c>
      <c r="G43" s="24">
        <f>H43+I43+J43+K43</f>
        <v>4915740</v>
      </c>
      <c r="H43" s="24"/>
      <c r="I43" s="24">
        <v>844722</v>
      </c>
      <c r="J43" s="159"/>
      <c r="K43" s="24">
        <v>4071018</v>
      </c>
      <c r="L43" s="24">
        <v>2552000</v>
      </c>
      <c r="M43" s="24"/>
      <c r="N43" s="160" t="s">
        <v>550</v>
      </c>
    </row>
    <row r="44" spans="1:14" ht="12.75" customHeight="1" hidden="1">
      <c r="A44" s="158"/>
      <c r="B44" s="105"/>
      <c r="C44" s="105"/>
      <c r="D44" s="161"/>
      <c r="E44" s="161"/>
      <c r="F44" s="24"/>
      <c r="G44" s="24"/>
      <c r="H44" s="24"/>
      <c r="I44" s="24"/>
      <c r="J44" s="159"/>
      <c r="K44" s="24"/>
      <c r="L44" s="24"/>
      <c r="M44" s="24"/>
      <c r="N44" s="160"/>
    </row>
    <row r="45" spans="1:14" ht="12.75" customHeight="1" hidden="1">
      <c r="A45" s="158"/>
      <c r="B45" s="105"/>
      <c r="C45" s="105"/>
      <c r="D45" s="161"/>
      <c r="E45" s="161"/>
      <c r="F45" s="24"/>
      <c r="G45" s="24"/>
      <c r="H45" s="24"/>
      <c r="I45" s="24"/>
      <c r="J45" s="159"/>
      <c r="K45" s="24"/>
      <c r="L45" s="24"/>
      <c r="M45" s="24"/>
      <c r="N45" s="160"/>
    </row>
    <row r="46" spans="1:14" ht="12.75" customHeight="1" hidden="1">
      <c r="A46" s="158"/>
      <c r="B46" s="105"/>
      <c r="C46" s="105"/>
      <c r="D46" s="161"/>
      <c r="E46" s="161"/>
      <c r="F46" s="24"/>
      <c r="G46" s="24"/>
      <c r="H46" s="24"/>
      <c r="I46" s="24"/>
      <c r="J46" s="159"/>
      <c r="K46" s="24"/>
      <c r="L46" s="24"/>
      <c r="M46" s="24"/>
      <c r="N46" s="160"/>
    </row>
    <row r="47" spans="1:14" ht="12.75" customHeight="1" hidden="1">
      <c r="A47" s="158"/>
      <c r="B47" s="105"/>
      <c r="C47" s="105"/>
      <c r="D47" s="161"/>
      <c r="E47" s="161"/>
      <c r="F47" s="24"/>
      <c r="G47" s="24"/>
      <c r="H47" s="24"/>
      <c r="I47" s="24"/>
      <c r="J47" s="159"/>
      <c r="K47" s="24"/>
      <c r="L47" s="24"/>
      <c r="M47" s="24"/>
      <c r="N47" s="160"/>
    </row>
    <row r="48" spans="1:14" ht="12.75" customHeight="1" hidden="1">
      <c r="A48" s="158"/>
      <c r="B48" s="105"/>
      <c r="C48" s="105"/>
      <c r="D48" s="341"/>
      <c r="E48" s="341"/>
      <c r="F48" s="24"/>
      <c r="G48" s="24"/>
      <c r="H48" s="24"/>
      <c r="I48" s="24"/>
      <c r="J48" s="159"/>
      <c r="K48" s="24"/>
      <c r="L48" s="24"/>
      <c r="M48" s="24"/>
      <c r="N48" s="160"/>
    </row>
    <row r="49" spans="1:14" s="148" customFormat="1" ht="22.5" customHeight="1">
      <c r="A49" s="342" t="s">
        <v>551</v>
      </c>
      <c r="B49" s="342"/>
      <c r="C49" s="342"/>
      <c r="D49" s="342"/>
      <c r="E49" s="342"/>
      <c r="F49" s="165">
        <f>SUM(F9:F43)</f>
        <v>39454649.81</v>
      </c>
      <c r="G49" s="165">
        <f aca="true" t="shared" si="1" ref="G49:L49">SUM(G9:G43)</f>
        <v>22244103</v>
      </c>
      <c r="H49" s="165">
        <f t="shared" si="1"/>
        <v>4578195</v>
      </c>
      <c r="I49" s="165">
        <f t="shared" si="1"/>
        <v>2930078</v>
      </c>
      <c r="J49" s="165">
        <f t="shared" si="1"/>
        <v>3997372</v>
      </c>
      <c r="K49" s="165">
        <f t="shared" si="1"/>
        <v>10738458</v>
      </c>
      <c r="L49" s="165">
        <f t="shared" si="1"/>
        <v>16726248</v>
      </c>
      <c r="M49" s="165">
        <f>M9+M11+M12+M13</f>
        <v>0</v>
      </c>
      <c r="N49" s="166" t="s">
        <v>552</v>
      </c>
    </row>
    <row r="51" spans="1:14" ht="12.75">
      <c r="A51" s="68" t="s">
        <v>553</v>
      </c>
      <c r="L51" s="352" t="s">
        <v>554</v>
      </c>
      <c r="M51" s="352"/>
      <c r="N51" s="352"/>
    </row>
    <row r="52" ht="12.75">
      <c r="A52" s="68" t="s">
        <v>555</v>
      </c>
    </row>
    <row r="53" spans="1:14" ht="12.75">
      <c r="A53" s="68" t="s">
        <v>556</v>
      </c>
      <c r="L53" s="352" t="s">
        <v>557</v>
      </c>
      <c r="M53" s="352"/>
      <c r="N53" s="352"/>
    </row>
    <row r="54" ht="12.75">
      <c r="A54" s="68" t="s">
        <v>558</v>
      </c>
    </row>
    <row r="56" ht="12.75">
      <c r="A56" s="167" t="s">
        <v>559</v>
      </c>
    </row>
  </sheetData>
  <mergeCells count="56">
    <mergeCell ref="A1:N1"/>
    <mergeCell ref="A3:A7"/>
    <mergeCell ref="B3:B7"/>
    <mergeCell ref="C3:C7"/>
    <mergeCell ref="D3:E7"/>
    <mergeCell ref="F3:F7"/>
    <mergeCell ref="G3:M3"/>
    <mergeCell ref="N3:N7"/>
    <mergeCell ref="G4:G7"/>
    <mergeCell ref="H4:K4"/>
    <mergeCell ref="L4:L7"/>
    <mergeCell ref="M4:M7"/>
    <mergeCell ref="H5:H7"/>
    <mergeCell ref="I5:I7"/>
    <mergeCell ref="J5:J7"/>
    <mergeCell ref="K5:K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8:E48"/>
    <mergeCell ref="A49:E49"/>
    <mergeCell ref="L51:N51"/>
    <mergeCell ref="L53:N53"/>
  </mergeCells>
  <printOptions horizontalCentered="1"/>
  <pageMargins left="0.20972222222222223" right="0.25972222222222224" top="0.8270833333333334" bottom="0.6298611111111111" header="0.3541666666666667" footer="0.39375"/>
  <pageSetup fitToHeight="0" horizontalDpi="300" verticalDpi="300" orientation="landscape" paperSize="9" scale="90" r:id="rId1"/>
  <headerFooter alignWithMargins="0">
    <oddHeader>&amp;R&amp;9Załącznik nr &amp;A
 do uchwały Rady Gminy Nr XXIV/212/09 
z dnia  12 marca 2009r.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pane ySplit="7" topLeftCell="BM8" activePane="bottomLeft" state="frozen"/>
      <selection pane="topLeft" activeCell="J25" sqref="J25"/>
      <selection pane="bottomLeft" activeCell="A9" sqref="A9:IV9"/>
    </sheetView>
  </sheetViews>
  <sheetFormatPr defaultColWidth="9.00390625" defaultRowHeight="12.75"/>
  <cols>
    <col min="1" max="1" width="5.625" style="68" customWidth="1"/>
    <col min="2" max="2" width="6.875" style="68" customWidth="1"/>
    <col min="3" max="3" width="7.75390625" style="68" customWidth="1"/>
    <col min="4" max="4" width="13.625" style="68" customWidth="1"/>
    <col min="5" max="5" width="27.25390625" style="68" customWidth="1"/>
    <col min="6" max="6" width="0" style="68" hidden="1" customWidth="1"/>
    <col min="7" max="7" width="14.875" style="68" customWidth="1"/>
    <col min="8" max="8" width="12.625" style="68" customWidth="1"/>
    <col min="9" max="9" width="10.125" style="68" customWidth="1"/>
    <col min="10" max="10" width="13.125" style="68" customWidth="1"/>
    <col min="11" max="11" width="14.375" style="68" customWidth="1"/>
    <col min="12" max="12" width="16.75390625" style="68" customWidth="1"/>
    <col min="13" max="16384" width="9.125" style="68" customWidth="1"/>
  </cols>
  <sheetData>
    <row r="1" spans="1:12" ht="18">
      <c r="A1" s="354" t="s">
        <v>560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0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 t="s">
        <v>561</v>
      </c>
    </row>
    <row r="3" spans="1:12" s="153" customFormat="1" ht="19.5" customHeight="1">
      <c r="A3" s="355" t="s">
        <v>562</v>
      </c>
      <c r="B3" s="356" t="s">
        <v>563</v>
      </c>
      <c r="C3" s="356" t="s">
        <v>564</v>
      </c>
      <c r="D3" s="357" t="s">
        <v>565</v>
      </c>
      <c r="E3" s="357"/>
      <c r="F3" s="362"/>
      <c r="G3" s="357" t="s">
        <v>566</v>
      </c>
      <c r="H3" s="357"/>
      <c r="I3" s="357"/>
      <c r="J3" s="357"/>
      <c r="K3" s="357"/>
      <c r="L3" s="358" t="s">
        <v>567</v>
      </c>
    </row>
    <row r="4" spans="1:12" s="153" customFormat="1" ht="19.5" customHeight="1">
      <c r="A4" s="355"/>
      <c r="B4" s="356"/>
      <c r="C4" s="356"/>
      <c r="D4" s="357"/>
      <c r="E4" s="357"/>
      <c r="F4" s="362"/>
      <c r="G4" s="353" t="s">
        <v>568</v>
      </c>
      <c r="H4" s="353" t="s">
        <v>569</v>
      </c>
      <c r="I4" s="353"/>
      <c r="J4" s="353"/>
      <c r="K4" s="353"/>
      <c r="L4" s="358"/>
    </row>
    <row r="5" spans="1:12" s="153" customFormat="1" ht="29.25" customHeight="1">
      <c r="A5" s="355"/>
      <c r="B5" s="356"/>
      <c r="C5" s="356"/>
      <c r="D5" s="357"/>
      <c r="E5" s="357"/>
      <c r="F5" s="362"/>
      <c r="G5" s="353"/>
      <c r="H5" s="353" t="s">
        <v>570</v>
      </c>
      <c r="I5" s="353" t="s">
        <v>571</v>
      </c>
      <c r="J5" s="353" t="s">
        <v>572</v>
      </c>
      <c r="K5" s="353" t="s">
        <v>573</v>
      </c>
      <c r="L5" s="358"/>
    </row>
    <row r="6" spans="1:12" s="153" customFormat="1" ht="19.5" customHeight="1">
      <c r="A6" s="355"/>
      <c r="B6" s="356"/>
      <c r="C6" s="356"/>
      <c r="D6" s="357"/>
      <c r="E6" s="357"/>
      <c r="F6" s="362"/>
      <c r="G6" s="353"/>
      <c r="H6" s="353"/>
      <c r="I6" s="353"/>
      <c r="J6" s="353"/>
      <c r="K6" s="353"/>
      <c r="L6" s="358"/>
    </row>
    <row r="7" spans="1:12" s="153" customFormat="1" ht="10.5" customHeight="1">
      <c r="A7" s="355"/>
      <c r="B7" s="356"/>
      <c r="C7" s="356"/>
      <c r="D7" s="357"/>
      <c r="E7" s="357"/>
      <c r="F7" s="362"/>
      <c r="G7" s="353"/>
      <c r="H7" s="353"/>
      <c r="I7" s="353"/>
      <c r="J7" s="353"/>
      <c r="K7" s="353"/>
      <c r="L7" s="358"/>
    </row>
    <row r="8" spans="1:12" ht="7.5" customHeight="1">
      <c r="A8" s="155">
        <v>1</v>
      </c>
      <c r="B8" s="156">
        <v>2</v>
      </c>
      <c r="C8" s="156">
        <v>3</v>
      </c>
      <c r="D8" s="337">
        <v>5</v>
      </c>
      <c r="E8" s="337"/>
      <c r="F8" s="156"/>
      <c r="G8" s="156">
        <v>7</v>
      </c>
      <c r="H8" s="156">
        <v>8</v>
      </c>
      <c r="I8" s="156">
        <v>9</v>
      </c>
      <c r="J8" s="156">
        <v>10</v>
      </c>
      <c r="K8" s="156">
        <v>11</v>
      </c>
      <c r="L8" s="157">
        <v>12</v>
      </c>
    </row>
    <row r="9" spans="1:12" ht="39.75" customHeight="1">
      <c r="A9" s="158" t="s">
        <v>574</v>
      </c>
      <c r="B9" s="168" t="s">
        <v>575</v>
      </c>
      <c r="C9" s="168" t="s">
        <v>576</v>
      </c>
      <c r="D9" s="359" t="s">
        <v>851</v>
      </c>
      <c r="E9" s="341"/>
      <c r="F9" s="105"/>
      <c r="G9" s="163">
        <f aca="true" t="shared" si="0" ref="G9:G14">H9+I9+J9+K9</f>
        <v>40000</v>
      </c>
      <c r="H9" s="163">
        <v>40000</v>
      </c>
      <c r="I9" s="163"/>
      <c r="J9" s="164"/>
      <c r="K9" s="163"/>
      <c r="L9" s="169" t="s">
        <v>577</v>
      </c>
    </row>
    <row r="10" spans="1:12" ht="30" customHeight="1">
      <c r="A10" s="158" t="s">
        <v>578</v>
      </c>
      <c r="B10" s="168" t="s">
        <v>579</v>
      </c>
      <c r="C10" s="168" t="s">
        <v>580</v>
      </c>
      <c r="D10" s="359" t="s">
        <v>852</v>
      </c>
      <c r="E10" s="341"/>
      <c r="F10" s="105"/>
      <c r="G10" s="163">
        <f t="shared" si="0"/>
        <v>37621</v>
      </c>
      <c r="H10" s="163">
        <v>37621</v>
      </c>
      <c r="I10" s="163"/>
      <c r="J10" s="164"/>
      <c r="K10" s="163"/>
      <c r="L10" s="169" t="s">
        <v>581</v>
      </c>
    </row>
    <row r="11" spans="1:12" ht="32.25" customHeight="1">
      <c r="A11" s="158"/>
      <c r="B11" s="168"/>
      <c r="C11" s="168"/>
      <c r="D11" s="361" t="s">
        <v>1293</v>
      </c>
      <c r="E11" s="344"/>
      <c r="F11" s="105"/>
      <c r="G11" s="163">
        <f t="shared" si="0"/>
        <v>17100</v>
      </c>
      <c r="H11" s="163">
        <v>17100</v>
      </c>
      <c r="I11" s="163"/>
      <c r="J11" s="164"/>
      <c r="K11" s="163"/>
      <c r="L11" s="169" t="s">
        <v>577</v>
      </c>
    </row>
    <row r="12" spans="1:12" ht="25.5">
      <c r="A12" s="158" t="s">
        <v>582</v>
      </c>
      <c r="B12" s="168" t="s">
        <v>583</v>
      </c>
      <c r="C12" s="168" t="s">
        <v>584</v>
      </c>
      <c r="D12" s="360" t="s">
        <v>585</v>
      </c>
      <c r="E12" s="360"/>
      <c r="F12" s="105"/>
      <c r="G12" s="163">
        <f t="shared" si="0"/>
        <v>5000</v>
      </c>
      <c r="H12" s="163">
        <v>5000</v>
      </c>
      <c r="I12" s="163"/>
      <c r="J12" s="164"/>
      <c r="K12" s="163"/>
      <c r="L12" s="169" t="s">
        <v>586</v>
      </c>
    </row>
    <row r="13" spans="1:12" ht="45.75" customHeight="1">
      <c r="A13" s="158" t="s">
        <v>587</v>
      </c>
      <c r="B13" s="168" t="s">
        <v>588</v>
      </c>
      <c r="C13" s="168" t="s">
        <v>589</v>
      </c>
      <c r="D13" s="359" t="s">
        <v>853</v>
      </c>
      <c r="E13" s="341"/>
      <c r="F13" s="105"/>
      <c r="G13" s="24">
        <f t="shared" si="0"/>
        <v>98776</v>
      </c>
      <c r="H13" s="24">
        <v>98776</v>
      </c>
      <c r="I13" s="24"/>
      <c r="J13" s="159"/>
      <c r="K13" s="24"/>
      <c r="L13" s="169" t="s">
        <v>590</v>
      </c>
    </row>
    <row r="14" spans="1:12" ht="28.5" customHeight="1">
      <c r="A14" s="158" t="s">
        <v>591</v>
      </c>
      <c r="B14" s="168"/>
      <c r="C14" s="168" t="s">
        <v>592</v>
      </c>
      <c r="D14" s="360" t="s">
        <v>593</v>
      </c>
      <c r="E14" s="360"/>
      <c r="F14" s="105"/>
      <c r="G14" s="24">
        <f t="shared" si="0"/>
        <v>5000</v>
      </c>
      <c r="H14" s="24">
        <v>5000</v>
      </c>
      <c r="I14" s="24"/>
      <c r="J14" s="159"/>
      <c r="K14" s="24"/>
      <c r="L14" s="169" t="s">
        <v>594</v>
      </c>
    </row>
    <row r="15" spans="1:12" ht="12.75" customHeight="1" hidden="1">
      <c r="A15" s="158" t="s">
        <v>595</v>
      </c>
      <c r="B15" s="168"/>
      <c r="C15" s="168"/>
      <c r="D15" s="341"/>
      <c r="E15" s="341"/>
      <c r="F15" s="105"/>
      <c r="G15" s="24"/>
      <c r="H15" s="24"/>
      <c r="I15" s="24"/>
      <c r="J15" s="159"/>
      <c r="K15" s="24"/>
      <c r="L15" s="169" t="s">
        <v>577</v>
      </c>
    </row>
    <row r="16" spans="1:12" ht="39" customHeight="1">
      <c r="A16" s="158">
        <v>6</v>
      </c>
      <c r="B16" s="42" t="s">
        <v>1034</v>
      </c>
      <c r="C16" s="42" t="s">
        <v>665</v>
      </c>
      <c r="D16" s="361" t="s">
        <v>179</v>
      </c>
      <c r="E16" s="344"/>
      <c r="F16" s="105"/>
      <c r="G16" s="24">
        <f>H16+I16+J16+K16</f>
        <v>56634</v>
      </c>
      <c r="H16" s="24">
        <v>31634</v>
      </c>
      <c r="I16" s="24"/>
      <c r="J16" s="159">
        <v>25000</v>
      </c>
      <c r="K16" s="24"/>
      <c r="L16" s="328" t="s">
        <v>854</v>
      </c>
    </row>
    <row r="17" spans="1:12" ht="39" customHeight="1">
      <c r="A17" s="158" t="s">
        <v>596</v>
      </c>
      <c r="B17" s="168" t="s">
        <v>597</v>
      </c>
      <c r="C17" s="168" t="s">
        <v>598</v>
      </c>
      <c r="D17" s="341" t="s">
        <v>599</v>
      </c>
      <c r="E17" s="341"/>
      <c r="F17" s="105"/>
      <c r="G17" s="24">
        <f>H17+I17+J17+K17</f>
        <v>333300</v>
      </c>
      <c r="H17" s="24">
        <v>183300</v>
      </c>
      <c r="I17" s="24"/>
      <c r="J17" s="159">
        <v>150000</v>
      </c>
      <c r="K17" s="24"/>
      <c r="L17" s="169" t="s">
        <v>600</v>
      </c>
    </row>
    <row r="18" spans="1:12" ht="39" customHeight="1">
      <c r="A18" s="158">
        <v>8</v>
      </c>
      <c r="B18" s="168"/>
      <c r="C18" s="168"/>
      <c r="D18" s="361" t="s">
        <v>180</v>
      </c>
      <c r="E18" s="344"/>
      <c r="F18" s="105"/>
      <c r="G18" s="24">
        <f>H18+I18+J18+K18</f>
        <v>40240</v>
      </c>
      <c r="H18" s="24">
        <v>15240</v>
      </c>
      <c r="I18" s="24"/>
      <c r="J18" s="159">
        <v>25000</v>
      </c>
      <c r="K18" s="24"/>
      <c r="L18" s="328" t="s">
        <v>854</v>
      </c>
    </row>
    <row r="19" spans="1:12" ht="48.75" customHeight="1">
      <c r="A19" s="158">
        <v>9</v>
      </c>
      <c r="B19" s="168"/>
      <c r="C19" s="168" t="s">
        <v>601</v>
      </c>
      <c r="D19" s="341" t="s">
        <v>602</v>
      </c>
      <c r="E19" s="341"/>
      <c r="F19" s="105"/>
      <c r="G19" s="24">
        <f>H19+I19+K19</f>
        <v>25000</v>
      </c>
      <c r="H19" s="24">
        <v>25000</v>
      </c>
      <c r="I19" s="24"/>
      <c r="J19" s="159"/>
      <c r="K19" s="24"/>
      <c r="L19" s="169" t="s">
        <v>603</v>
      </c>
    </row>
    <row r="20" spans="1:12" ht="12.75" hidden="1">
      <c r="A20" s="158"/>
      <c r="B20" s="170"/>
      <c r="C20" s="168"/>
      <c r="D20" s="105"/>
      <c r="E20" s="105"/>
      <c r="F20" s="105"/>
      <c r="G20" s="24"/>
      <c r="H20" s="24"/>
      <c r="I20" s="24"/>
      <c r="J20" s="159"/>
      <c r="K20" s="24"/>
      <c r="L20" s="169"/>
    </row>
    <row r="21" spans="1:12" s="148" customFormat="1" ht="22.5" customHeight="1">
      <c r="A21" s="342" t="s">
        <v>604</v>
      </c>
      <c r="B21" s="342"/>
      <c r="C21" s="342"/>
      <c r="D21" s="342"/>
      <c r="E21" s="342"/>
      <c r="F21" s="171"/>
      <c r="G21" s="165">
        <f>SUM(G9:G19)</f>
        <v>658671</v>
      </c>
      <c r="H21" s="165">
        <f>SUM(H9:H19)</f>
        <v>458671</v>
      </c>
      <c r="I21" s="165">
        <f>SUM(I9:I19)</f>
        <v>0</v>
      </c>
      <c r="J21" s="165">
        <f>SUM(J9:J19)</f>
        <v>200000</v>
      </c>
      <c r="K21" s="165">
        <f>SUM(K9:K19)</f>
        <v>0</v>
      </c>
      <c r="L21" s="166" t="s">
        <v>605</v>
      </c>
    </row>
    <row r="23" spans="1:12" ht="12.75">
      <c r="A23" s="68" t="s">
        <v>606</v>
      </c>
      <c r="J23" s="352" t="s">
        <v>607</v>
      </c>
      <c r="K23" s="352"/>
      <c r="L23" s="352"/>
    </row>
    <row r="24" ht="12.75">
      <c r="A24" s="68" t="s">
        <v>608</v>
      </c>
    </row>
    <row r="25" spans="1:12" ht="12.75">
      <c r="A25" s="68" t="s">
        <v>609</v>
      </c>
      <c r="J25" s="352" t="s">
        <v>610</v>
      </c>
      <c r="K25" s="352"/>
      <c r="L25" s="352"/>
    </row>
    <row r="26" ht="12.75">
      <c r="A26" s="68" t="s">
        <v>611</v>
      </c>
    </row>
    <row r="28" ht="12.75">
      <c r="A28" s="167" t="s">
        <v>612</v>
      </c>
    </row>
  </sheetData>
  <mergeCells count="29">
    <mergeCell ref="A1:L1"/>
    <mergeCell ref="A3:A7"/>
    <mergeCell ref="B3:B7"/>
    <mergeCell ref="C3:C7"/>
    <mergeCell ref="D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D8:E8"/>
    <mergeCell ref="D9:E9"/>
    <mergeCell ref="D10:E10"/>
    <mergeCell ref="D12:E12"/>
    <mergeCell ref="D11:E11"/>
    <mergeCell ref="J25:L25"/>
    <mergeCell ref="D13:E13"/>
    <mergeCell ref="D14:E14"/>
    <mergeCell ref="D15:E15"/>
    <mergeCell ref="D17:E17"/>
    <mergeCell ref="D16:E16"/>
    <mergeCell ref="D18:E18"/>
    <mergeCell ref="D19:E19"/>
    <mergeCell ref="A21:E21"/>
    <mergeCell ref="J23:L23"/>
  </mergeCells>
  <printOptions horizontalCentered="1"/>
  <pageMargins left="0.5118055555555556" right="0.39375" top="0.7479166666666667" bottom="0.39375" header="0.27569444444444446" footer="0.19652777777777777"/>
  <pageSetup fitToHeight="0" horizontalDpi="300" verticalDpi="300" orientation="landscape" paperSize="9" scale="82" r:id="rId1"/>
  <headerFooter alignWithMargins="0">
    <oddHeader>&amp;R&amp;9Załącznik nr &amp;A
 do uchwały Rady Gminy Nr XXIV/212/09 
z dnia 12 marca 2009r.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workbookViewId="0" topLeftCell="A58">
      <selection activeCell="I88" sqref="I88"/>
    </sheetView>
  </sheetViews>
  <sheetFormatPr defaultColWidth="9.00390625" defaultRowHeight="12.75"/>
  <cols>
    <col min="1" max="1" width="3.625" style="172" customWidth="1"/>
    <col min="2" max="2" width="13.25390625" style="172" customWidth="1"/>
    <col min="3" max="3" width="9.25390625" style="172" customWidth="1"/>
    <col min="4" max="4" width="10.00390625" style="172" customWidth="1"/>
    <col min="5" max="5" width="10.375" style="172" customWidth="1"/>
    <col min="6" max="6" width="8.875" style="172" customWidth="1"/>
    <col min="7" max="7" width="8.75390625" style="172" customWidth="1"/>
    <col min="8" max="8" width="8.625" style="172" customWidth="1"/>
    <col min="9" max="9" width="9.375" style="172" customWidth="1"/>
    <col min="10" max="11" width="7.75390625" style="172" customWidth="1"/>
    <col min="12" max="12" width="9.75390625" style="172" customWidth="1"/>
    <col min="13" max="13" width="11.375" style="172" customWidth="1"/>
    <col min="14" max="14" width="9.875" style="172" customWidth="1"/>
    <col min="15" max="15" width="8.25390625" style="172" customWidth="1"/>
    <col min="16" max="16" width="7.875" style="172" customWidth="1"/>
    <col min="17" max="17" width="8.75390625" style="172" customWidth="1"/>
    <col min="18" max="16384" width="10.25390625" style="172" customWidth="1"/>
  </cols>
  <sheetData>
    <row r="1" spans="1:17" ht="12.75">
      <c r="A1" s="374" t="s">
        <v>613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5:7" ht="11.25">
      <c r="E2" s="173"/>
      <c r="F2" s="173"/>
      <c r="G2" s="173"/>
    </row>
    <row r="3" spans="1:17" ht="11.25" customHeight="1">
      <c r="A3" s="372" t="s">
        <v>614</v>
      </c>
      <c r="B3" s="372" t="s">
        <v>615</v>
      </c>
      <c r="C3" s="373" t="s">
        <v>616</v>
      </c>
      <c r="D3" s="373" t="s">
        <v>617</v>
      </c>
      <c r="E3" s="375" t="s">
        <v>618</v>
      </c>
      <c r="F3" s="376" t="s">
        <v>619</v>
      </c>
      <c r="G3" s="376"/>
      <c r="H3" s="372" t="s">
        <v>620</v>
      </c>
      <c r="I3" s="372"/>
      <c r="J3" s="372"/>
      <c r="K3" s="372"/>
      <c r="L3" s="372"/>
      <c r="M3" s="372"/>
      <c r="N3" s="372"/>
      <c r="O3" s="372"/>
      <c r="P3" s="372"/>
      <c r="Q3" s="372"/>
    </row>
    <row r="4" spans="1:17" ht="11.25" customHeight="1">
      <c r="A4" s="372"/>
      <c r="B4" s="372"/>
      <c r="C4" s="373"/>
      <c r="D4" s="373"/>
      <c r="E4" s="375"/>
      <c r="F4" s="375" t="s">
        <v>621</v>
      </c>
      <c r="G4" s="375" t="s">
        <v>622</v>
      </c>
      <c r="H4" s="372" t="s">
        <v>623</v>
      </c>
      <c r="I4" s="372"/>
      <c r="J4" s="372"/>
      <c r="K4" s="372"/>
      <c r="L4" s="372"/>
      <c r="M4" s="372"/>
      <c r="N4" s="372"/>
      <c r="O4" s="372"/>
      <c r="P4" s="372"/>
      <c r="Q4" s="372"/>
    </row>
    <row r="5" spans="1:17" ht="11.25" customHeight="1">
      <c r="A5" s="372"/>
      <c r="B5" s="372"/>
      <c r="C5" s="373"/>
      <c r="D5" s="373"/>
      <c r="E5" s="375"/>
      <c r="F5" s="375"/>
      <c r="G5" s="375"/>
      <c r="H5" s="373" t="s">
        <v>624</v>
      </c>
      <c r="I5" s="372" t="s">
        <v>625</v>
      </c>
      <c r="J5" s="372"/>
      <c r="K5" s="372"/>
      <c r="L5" s="372"/>
      <c r="M5" s="372"/>
      <c r="N5" s="372"/>
      <c r="O5" s="372"/>
      <c r="P5" s="372"/>
      <c r="Q5" s="372"/>
    </row>
    <row r="6" spans="1:17" ht="14.25" customHeight="1">
      <c r="A6" s="372"/>
      <c r="B6" s="372"/>
      <c r="C6" s="373"/>
      <c r="D6" s="373"/>
      <c r="E6" s="375"/>
      <c r="F6" s="375"/>
      <c r="G6" s="375"/>
      <c r="H6" s="373"/>
      <c r="I6" s="372" t="s">
        <v>626</v>
      </c>
      <c r="J6" s="372"/>
      <c r="K6" s="372"/>
      <c r="L6" s="372"/>
      <c r="M6" s="372" t="s">
        <v>627</v>
      </c>
      <c r="N6" s="372"/>
      <c r="O6" s="372"/>
      <c r="P6" s="372"/>
      <c r="Q6" s="372"/>
    </row>
    <row r="7" spans="1:17" ht="12.75" customHeight="1">
      <c r="A7" s="372"/>
      <c r="B7" s="372"/>
      <c r="C7" s="373"/>
      <c r="D7" s="373"/>
      <c r="E7" s="375"/>
      <c r="F7" s="375"/>
      <c r="G7" s="375"/>
      <c r="H7" s="373"/>
      <c r="I7" s="373" t="s">
        <v>628</v>
      </c>
      <c r="J7" s="372" t="s">
        <v>629</v>
      </c>
      <c r="K7" s="372"/>
      <c r="L7" s="372"/>
      <c r="M7" s="373" t="s">
        <v>630</v>
      </c>
      <c r="N7" s="373" t="s">
        <v>631</v>
      </c>
      <c r="O7" s="373"/>
      <c r="P7" s="373"/>
      <c r="Q7" s="373"/>
    </row>
    <row r="8" spans="1:17" ht="48" customHeight="1">
      <c r="A8" s="372"/>
      <c r="B8" s="372"/>
      <c r="C8" s="373"/>
      <c r="D8" s="373"/>
      <c r="E8" s="375"/>
      <c r="F8" s="375"/>
      <c r="G8" s="375"/>
      <c r="H8" s="373"/>
      <c r="I8" s="373"/>
      <c r="J8" s="174" t="s">
        <v>632</v>
      </c>
      <c r="K8" s="174" t="s">
        <v>633</v>
      </c>
      <c r="L8" s="174" t="s">
        <v>634</v>
      </c>
      <c r="M8" s="373"/>
      <c r="N8" s="174" t="s">
        <v>635</v>
      </c>
      <c r="O8" s="174" t="s">
        <v>636</v>
      </c>
      <c r="P8" s="174" t="s">
        <v>637</v>
      </c>
      <c r="Q8" s="174" t="s">
        <v>638</v>
      </c>
    </row>
    <row r="9" spans="1:17" ht="7.5" customHeight="1">
      <c r="A9" s="175">
        <v>1</v>
      </c>
      <c r="B9" s="175">
        <v>2</v>
      </c>
      <c r="C9" s="175">
        <v>3</v>
      </c>
      <c r="D9" s="175">
        <v>4</v>
      </c>
      <c r="E9" s="176">
        <v>5</v>
      </c>
      <c r="F9" s="176">
        <v>6</v>
      </c>
      <c r="G9" s="176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  <c r="N9" s="175">
        <v>14</v>
      </c>
      <c r="O9" s="175">
        <v>15</v>
      </c>
      <c r="P9" s="175">
        <v>16</v>
      </c>
      <c r="Q9" s="175">
        <v>17</v>
      </c>
    </row>
    <row r="10" spans="1:17" s="181" customFormat="1" ht="11.25">
      <c r="A10" s="177">
        <v>1</v>
      </c>
      <c r="B10" s="178" t="s">
        <v>639</v>
      </c>
      <c r="C10" s="371" t="s">
        <v>640</v>
      </c>
      <c r="D10" s="371"/>
      <c r="E10" s="179">
        <f>SUM(E15,E24,E33,E42,E55,E64)</f>
        <v>21785829</v>
      </c>
      <c r="F10" s="179">
        <f aca="true" t="shared" si="0" ref="F10:N10">SUM(F15,F24,F33,F42,F55,F64)</f>
        <v>4771175</v>
      </c>
      <c r="G10" s="179">
        <f t="shared" si="0"/>
        <v>17014654</v>
      </c>
      <c r="H10" s="180">
        <f>SUM(H15,H24,H33,H42,H55,H64)</f>
        <v>13580433</v>
      </c>
      <c r="I10" s="180">
        <f t="shared" si="0"/>
        <v>2841975</v>
      </c>
      <c r="J10" s="180">
        <f t="shared" si="0"/>
        <v>2285802</v>
      </c>
      <c r="K10" s="180">
        <f t="shared" si="0"/>
        <v>0</v>
      </c>
      <c r="L10" s="180">
        <f t="shared" si="0"/>
        <v>556173</v>
      </c>
      <c r="M10" s="180">
        <f t="shared" si="0"/>
        <v>10738458</v>
      </c>
      <c r="N10" s="180">
        <f t="shared" si="0"/>
        <v>0</v>
      </c>
      <c r="O10" s="180">
        <f>SUM(O15,O24,O33,O42,O55,O64)</f>
        <v>0</v>
      </c>
      <c r="P10" s="180">
        <f t="shared" si="0"/>
        <v>0</v>
      </c>
      <c r="Q10" s="180">
        <f>SUM(Q15,Q24,Q33,Q42,Q55,Q64)</f>
        <v>10738458</v>
      </c>
    </row>
    <row r="11" spans="1:17" ht="11.25">
      <c r="A11" s="366" t="s">
        <v>641</v>
      </c>
      <c r="B11" s="182" t="s">
        <v>642</v>
      </c>
      <c r="C11" s="183" t="s">
        <v>643</v>
      </c>
      <c r="D11" s="184"/>
      <c r="E11" s="185"/>
      <c r="F11" s="185"/>
      <c r="G11" s="185"/>
      <c r="H11" s="184"/>
      <c r="I11" s="186"/>
      <c r="J11" s="186"/>
      <c r="K11" s="186"/>
      <c r="L11" s="186"/>
      <c r="M11" s="186"/>
      <c r="N11" s="186"/>
      <c r="O11" s="186"/>
      <c r="P11" s="186"/>
      <c r="Q11" s="187"/>
    </row>
    <row r="12" spans="1:17" ht="11.25">
      <c r="A12" s="366"/>
      <c r="B12" s="182" t="s">
        <v>644</v>
      </c>
      <c r="C12" s="188" t="s">
        <v>645</v>
      </c>
      <c r="D12" s="189"/>
      <c r="E12" s="190"/>
      <c r="F12" s="190"/>
      <c r="G12" s="190"/>
      <c r="H12" s="189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1:17" ht="11.25">
      <c r="A13" s="366"/>
      <c r="B13" s="182" t="s">
        <v>646</v>
      </c>
      <c r="C13" s="188" t="s">
        <v>647</v>
      </c>
      <c r="D13" s="189"/>
      <c r="E13" s="190"/>
      <c r="F13" s="190"/>
      <c r="G13" s="190"/>
      <c r="H13" s="189"/>
      <c r="I13" s="191"/>
      <c r="J13" s="191"/>
      <c r="K13" s="191"/>
      <c r="L13" s="191"/>
      <c r="M13" s="191"/>
      <c r="N13" s="191"/>
      <c r="O13" s="191"/>
      <c r="P13" s="191"/>
      <c r="Q13" s="192"/>
    </row>
    <row r="14" spans="1:17" ht="11.25">
      <c r="A14" s="366"/>
      <c r="B14" s="182" t="s">
        <v>648</v>
      </c>
      <c r="C14" s="193" t="s">
        <v>649</v>
      </c>
      <c r="D14" s="194"/>
      <c r="E14" s="195"/>
      <c r="F14" s="195"/>
      <c r="G14" s="195"/>
      <c r="H14" s="194"/>
      <c r="I14" s="196"/>
      <c r="J14" s="196"/>
      <c r="K14" s="196"/>
      <c r="L14" s="196"/>
      <c r="M14" s="196"/>
      <c r="N14" s="196"/>
      <c r="O14" s="196"/>
      <c r="P14" s="196"/>
      <c r="Q14" s="197"/>
    </row>
    <row r="15" spans="1:17" ht="11.25">
      <c r="A15" s="366"/>
      <c r="B15" s="198" t="s">
        <v>650</v>
      </c>
      <c r="C15" s="199"/>
      <c r="D15" s="200">
        <v>75023</v>
      </c>
      <c r="E15" s="201">
        <f>SUM(F15:G15)</f>
        <v>664283</v>
      </c>
      <c r="F15" s="201">
        <v>261163</v>
      </c>
      <c r="G15" s="201">
        <f>SUM(G16:G19)</f>
        <v>403120</v>
      </c>
      <c r="H15" s="202">
        <f>I15+M15</f>
        <v>655743</v>
      </c>
      <c r="I15" s="202">
        <f>SUM(J15:L15)</f>
        <v>252623</v>
      </c>
      <c r="J15" s="202"/>
      <c r="K15" s="202"/>
      <c r="L15" s="202">
        <v>252623</v>
      </c>
      <c r="M15" s="202">
        <f>SUM(N15:Q15)</f>
        <v>403120</v>
      </c>
      <c r="N15" s="202"/>
      <c r="O15" s="202"/>
      <c r="P15" s="202"/>
      <c r="Q15" s="202">
        <v>403120</v>
      </c>
    </row>
    <row r="16" spans="1:17" ht="11.25">
      <c r="A16" s="366"/>
      <c r="B16" s="198" t="s">
        <v>651</v>
      </c>
      <c r="C16" s="203"/>
      <c r="D16" s="203"/>
      <c r="E16" s="201">
        <f>SUM(F16:G16)</f>
        <v>655743</v>
      </c>
      <c r="F16" s="204">
        <f>SUM(I15)</f>
        <v>252623</v>
      </c>
      <c r="G16" s="204">
        <f>SUM(M15)</f>
        <v>403120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7" spans="1:17" ht="11.25">
      <c r="A17" s="366"/>
      <c r="B17" s="198" t="s">
        <v>652</v>
      </c>
      <c r="C17" s="203"/>
      <c r="D17" s="203"/>
      <c r="E17" s="201">
        <f>SUM(F17:G17)</f>
        <v>0</v>
      </c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7" ht="11.25">
      <c r="A18" s="366"/>
      <c r="B18" s="198" t="s">
        <v>653</v>
      </c>
      <c r="C18" s="203"/>
      <c r="D18" s="203"/>
      <c r="E18" s="201">
        <f>SUM(F18:G18)</f>
        <v>0</v>
      </c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ht="11.25">
      <c r="A19" s="366"/>
      <c r="B19" s="198" t="s">
        <v>654</v>
      </c>
      <c r="C19" s="203"/>
      <c r="D19" s="203"/>
      <c r="E19" s="201">
        <f>SUM(F19:G19)</f>
        <v>0</v>
      </c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ht="11.25">
      <c r="A20" s="366" t="s">
        <v>655</v>
      </c>
      <c r="B20" s="182" t="s">
        <v>656</v>
      </c>
      <c r="C20" s="367" t="s">
        <v>657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</row>
    <row r="21" spans="1:17" ht="11.25">
      <c r="A21" s="366"/>
      <c r="B21" s="182" t="s">
        <v>658</v>
      </c>
      <c r="C21" s="368" t="s">
        <v>659</v>
      </c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</row>
    <row r="22" spans="1:17" ht="11.25">
      <c r="A22" s="366"/>
      <c r="B22" s="182" t="s">
        <v>660</v>
      </c>
      <c r="C22" s="368" t="s">
        <v>661</v>
      </c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</row>
    <row r="23" spans="1:17" ht="11.25">
      <c r="A23" s="366"/>
      <c r="B23" s="182" t="s">
        <v>662</v>
      </c>
      <c r="C23" s="369" t="s">
        <v>663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</row>
    <row r="24" spans="1:17" ht="11.25">
      <c r="A24" s="366"/>
      <c r="B24" s="198" t="s">
        <v>664</v>
      </c>
      <c r="C24" s="199"/>
      <c r="D24" s="199" t="s">
        <v>665</v>
      </c>
      <c r="E24" s="201">
        <f>SUM(F24:G24)</f>
        <v>1305400</v>
      </c>
      <c r="F24" s="201">
        <f>SUM(F25:F28)</f>
        <v>261080</v>
      </c>
      <c r="G24" s="201">
        <f>SUM(G25:G28)</f>
        <v>1044320</v>
      </c>
      <c r="H24" s="202">
        <f>I24+M24</f>
        <v>1305400</v>
      </c>
      <c r="I24" s="202">
        <f>SUM(J24:L24)</f>
        <v>261080</v>
      </c>
      <c r="J24" s="202">
        <v>261080</v>
      </c>
      <c r="K24" s="202"/>
      <c r="L24" s="202"/>
      <c r="M24" s="202">
        <f>SUM(N24:Q24)</f>
        <v>1044320</v>
      </c>
      <c r="N24" s="202"/>
      <c r="O24" s="202"/>
      <c r="P24" s="202"/>
      <c r="Q24" s="202">
        <v>1044320</v>
      </c>
    </row>
    <row r="25" spans="1:17" ht="11.25">
      <c r="A25" s="366"/>
      <c r="B25" s="198" t="s">
        <v>666</v>
      </c>
      <c r="C25" s="370"/>
      <c r="D25" s="370"/>
      <c r="E25" s="201">
        <f>SUM(F25:G25)</f>
        <v>1305400</v>
      </c>
      <c r="F25" s="204">
        <f>SUM(I24)</f>
        <v>261080</v>
      </c>
      <c r="G25" s="204">
        <f>SUM(M24)</f>
        <v>1044320</v>
      </c>
      <c r="H25" s="370"/>
      <c r="I25" s="370"/>
      <c r="J25" s="370"/>
      <c r="K25" s="370"/>
      <c r="L25" s="370"/>
      <c r="M25" s="370"/>
      <c r="N25" s="370"/>
      <c r="O25" s="370"/>
      <c r="P25" s="370"/>
      <c r="Q25" s="370"/>
    </row>
    <row r="26" spans="1:17" ht="11.25">
      <c r="A26" s="366"/>
      <c r="B26" s="198" t="s">
        <v>667</v>
      </c>
      <c r="C26" s="370"/>
      <c r="D26" s="370"/>
      <c r="E26" s="201">
        <f>SUM(F26:G26)</f>
        <v>0</v>
      </c>
      <c r="F26" s="204"/>
      <c r="G26" s="204"/>
      <c r="H26" s="370"/>
      <c r="I26" s="370"/>
      <c r="J26" s="370"/>
      <c r="K26" s="370"/>
      <c r="L26" s="370"/>
      <c r="M26" s="370"/>
      <c r="N26" s="370"/>
      <c r="O26" s="370"/>
      <c r="P26" s="370"/>
      <c r="Q26" s="370"/>
    </row>
    <row r="27" spans="1:17" ht="11.25">
      <c r="A27" s="366"/>
      <c r="B27" s="198" t="s">
        <v>668</v>
      </c>
      <c r="C27" s="370"/>
      <c r="D27" s="370"/>
      <c r="E27" s="201">
        <f>SUM(F27:G27)</f>
        <v>0</v>
      </c>
      <c r="F27" s="204"/>
      <c r="G27" s="204"/>
      <c r="H27" s="370"/>
      <c r="I27" s="370"/>
      <c r="J27" s="370"/>
      <c r="K27" s="370"/>
      <c r="L27" s="370"/>
      <c r="M27" s="370"/>
      <c r="N27" s="370"/>
      <c r="O27" s="370"/>
      <c r="P27" s="370"/>
      <c r="Q27" s="370"/>
    </row>
    <row r="28" spans="1:17" ht="11.25">
      <c r="A28" s="366"/>
      <c r="B28" s="198" t="s">
        <v>669</v>
      </c>
      <c r="C28" s="370"/>
      <c r="D28" s="370"/>
      <c r="E28" s="201">
        <f>SUM(F28:G28)</f>
        <v>0</v>
      </c>
      <c r="F28" s="204"/>
      <c r="G28" s="204"/>
      <c r="H28" s="370"/>
      <c r="I28" s="370"/>
      <c r="J28" s="370"/>
      <c r="K28" s="370"/>
      <c r="L28" s="370"/>
      <c r="M28" s="370"/>
      <c r="N28" s="370"/>
      <c r="O28" s="370"/>
      <c r="P28" s="370"/>
      <c r="Q28" s="370"/>
    </row>
    <row r="29" spans="1:17" ht="11.25">
      <c r="A29" s="366" t="s">
        <v>670</v>
      </c>
      <c r="B29" s="182" t="s">
        <v>671</v>
      </c>
      <c r="C29" s="367" t="s">
        <v>672</v>
      </c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</row>
    <row r="30" spans="1:17" s="181" customFormat="1" ht="11.25">
      <c r="A30" s="366"/>
      <c r="B30" s="182" t="s">
        <v>673</v>
      </c>
      <c r="C30" s="368" t="s">
        <v>674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</row>
    <row r="31" spans="1:17" ht="11.25">
      <c r="A31" s="366"/>
      <c r="B31" s="182" t="s">
        <v>675</v>
      </c>
      <c r="C31" s="368" t="s">
        <v>676</v>
      </c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</row>
    <row r="32" spans="1:17" ht="11.25">
      <c r="A32" s="366"/>
      <c r="B32" s="182" t="s">
        <v>677</v>
      </c>
      <c r="C32" s="369" t="s">
        <v>678</v>
      </c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</row>
    <row r="33" spans="1:17" ht="11.25">
      <c r="A33" s="366"/>
      <c r="B33" s="198" t="s">
        <v>679</v>
      </c>
      <c r="C33" s="200"/>
      <c r="D33" s="200">
        <v>92601</v>
      </c>
      <c r="E33" s="201">
        <f>SUM(F33:G33)</f>
        <v>7834402</v>
      </c>
      <c r="F33" s="201">
        <v>1594184</v>
      </c>
      <c r="G33" s="201">
        <f>SUM(G34:G37)</f>
        <v>6240218</v>
      </c>
      <c r="H33" s="202">
        <f>SUM(I33,M33)</f>
        <v>4915740</v>
      </c>
      <c r="I33" s="202">
        <f>SUM(J33:L33)</f>
        <v>844722</v>
      </c>
      <c r="J33" s="202">
        <v>844722</v>
      </c>
      <c r="K33" s="202"/>
      <c r="L33" s="202"/>
      <c r="M33" s="202">
        <f>SUM(N33:Q33)</f>
        <v>4071018</v>
      </c>
      <c r="N33" s="202"/>
      <c r="O33" s="202"/>
      <c r="P33" s="202"/>
      <c r="Q33" s="202">
        <v>4071018</v>
      </c>
    </row>
    <row r="34" spans="1:17" ht="11.25">
      <c r="A34" s="366"/>
      <c r="B34" s="198" t="s">
        <v>680</v>
      </c>
      <c r="C34" s="370"/>
      <c r="D34" s="370"/>
      <c r="E34" s="201">
        <f>SUM(F34:G34)</f>
        <v>4915740</v>
      </c>
      <c r="F34" s="204">
        <f>SUM(I33)</f>
        <v>844722</v>
      </c>
      <c r="G34" s="204">
        <f>SUM(M33)</f>
        <v>4071018</v>
      </c>
      <c r="H34" s="370"/>
      <c r="I34" s="370"/>
      <c r="J34" s="370"/>
      <c r="K34" s="370"/>
      <c r="L34" s="370"/>
      <c r="M34" s="370"/>
      <c r="N34" s="370"/>
      <c r="O34" s="370"/>
      <c r="P34" s="370"/>
      <c r="Q34" s="370"/>
    </row>
    <row r="35" spans="1:17" ht="11.25">
      <c r="A35" s="366"/>
      <c r="B35" s="198" t="s">
        <v>681</v>
      </c>
      <c r="C35" s="370"/>
      <c r="D35" s="370"/>
      <c r="E35" s="201">
        <f>SUM(F35:G35)</f>
        <v>2552000</v>
      </c>
      <c r="F35" s="204">
        <v>382800</v>
      </c>
      <c r="G35" s="204">
        <v>2169200</v>
      </c>
      <c r="H35" s="370"/>
      <c r="I35" s="370"/>
      <c r="J35" s="370"/>
      <c r="K35" s="370"/>
      <c r="L35" s="370"/>
      <c r="M35" s="370"/>
      <c r="N35" s="370"/>
      <c r="O35" s="370"/>
      <c r="P35" s="370"/>
      <c r="Q35" s="370"/>
    </row>
    <row r="36" spans="1:17" ht="11.25">
      <c r="A36" s="366"/>
      <c r="B36" s="198" t="s">
        <v>682</v>
      </c>
      <c r="C36" s="370"/>
      <c r="D36" s="370"/>
      <c r="E36" s="201">
        <f>SUM(F36:G36)</f>
        <v>0</v>
      </c>
      <c r="F36" s="204"/>
      <c r="G36" s="204"/>
      <c r="H36" s="370"/>
      <c r="I36" s="370"/>
      <c r="J36" s="370"/>
      <c r="K36" s="370"/>
      <c r="L36" s="370"/>
      <c r="M36" s="370"/>
      <c r="N36" s="370"/>
      <c r="O36" s="370"/>
      <c r="P36" s="370"/>
      <c r="Q36" s="370"/>
    </row>
    <row r="37" spans="1:17" ht="11.25">
      <c r="A37" s="366"/>
      <c r="B37" s="198" t="s">
        <v>683</v>
      </c>
      <c r="C37" s="370"/>
      <c r="D37" s="370"/>
      <c r="E37" s="201">
        <f>SUM(F37:G37)</f>
        <v>0</v>
      </c>
      <c r="F37" s="204"/>
      <c r="G37" s="204"/>
      <c r="H37" s="370"/>
      <c r="I37" s="370"/>
      <c r="J37" s="370"/>
      <c r="K37" s="370"/>
      <c r="L37" s="370"/>
      <c r="M37" s="370"/>
      <c r="N37" s="370"/>
      <c r="O37" s="370"/>
      <c r="P37" s="370"/>
      <c r="Q37" s="370"/>
    </row>
    <row r="38" spans="1:17" ht="11.25">
      <c r="A38" s="366" t="s">
        <v>684</v>
      </c>
      <c r="B38" s="182" t="s">
        <v>685</v>
      </c>
      <c r="C38" s="367" t="s">
        <v>686</v>
      </c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</row>
    <row r="39" spans="1:17" ht="11.25">
      <c r="A39" s="366"/>
      <c r="B39" s="182" t="s">
        <v>687</v>
      </c>
      <c r="C39" s="368" t="s">
        <v>688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</row>
    <row r="40" spans="1:17" ht="11.25">
      <c r="A40" s="366"/>
      <c r="B40" s="182" t="s">
        <v>689</v>
      </c>
      <c r="C40" s="368" t="s">
        <v>690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</row>
    <row r="41" spans="1:17" s="181" customFormat="1" ht="15" customHeight="1">
      <c r="A41" s="366"/>
      <c r="B41" s="182" t="s">
        <v>691</v>
      </c>
      <c r="C41" s="369" t="s">
        <v>692</v>
      </c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</row>
    <row r="42" spans="1:17" ht="11.25">
      <c r="A42" s="366"/>
      <c r="B42" s="198" t="s">
        <v>693</v>
      </c>
      <c r="C42" s="200"/>
      <c r="D42" s="205" t="s">
        <v>694</v>
      </c>
      <c r="E42" s="201">
        <f>SUM(F42:G42)</f>
        <v>6967077</v>
      </c>
      <c r="F42" s="201">
        <v>1447942</v>
      </c>
      <c r="G42" s="201">
        <f>SUM(G43:G46)</f>
        <v>5519135</v>
      </c>
      <c r="H42" s="202">
        <f>SUM(I42,M42)</f>
        <v>2800000</v>
      </c>
      <c r="I42" s="202">
        <f>SUM(J42:L42)</f>
        <v>560000</v>
      </c>
      <c r="J42" s="202">
        <v>560000</v>
      </c>
      <c r="K42" s="202"/>
      <c r="L42" s="202"/>
      <c r="M42" s="202">
        <f>SUM(N42:Q42)</f>
        <v>2240000</v>
      </c>
      <c r="N42" s="202"/>
      <c r="O42" s="202"/>
      <c r="P42" s="202"/>
      <c r="Q42" s="202">
        <v>2240000</v>
      </c>
    </row>
    <row r="43" spans="1:17" ht="11.25">
      <c r="A43" s="366"/>
      <c r="B43" s="198" t="s">
        <v>695</v>
      </c>
      <c r="C43" s="370"/>
      <c r="D43" s="370"/>
      <c r="E43" s="201">
        <f>SUM(F43:G43)</f>
        <v>2800000</v>
      </c>
      <c r="F43" s="204">
        <f>SUM(I42)</f>
        <v>560000</v>
      </c>
      <c r="G43" s="204">
        <f>SUM(M42)</f>
        <v>2240000</v>
      </c>
      <c r="H43" s="370"/>
      <c r="I43" s="370"/>
      <c r="J43" s="370"/>
      <c r="K43" s="370"/>
      <c r="L43" s="370"/>
      <c r="M43" s="370"/>
      <c r="N43" s="370"/>
      <c r="O43" s="370"/>
      <c r="P43" s="370"/>
      <c r="Q43" s="370"/>
    </row>
    <row r="44" spans="1:17" ht="11.25">
      <c r="A44" s="366"/>
      <c r="B44" s="198" t="s">
        <v>696</v>
      </c>
      <c r="C44" s="370"/>
      <c r="D44" s="370"/>
      <c r="E44" s="201">
        <f>SUM(F44:G44)</f>
        <v>4098919</v>
      </c>
      <c r="F44" s="204">
        <v>819784</v>
      </c>
      <c r="G44" s="204">
        <v>3279135</v>
      </c>
      <c r="H44" s="370"/>
      <c r="I44" s="370"/>
      <c r="J44" s="370"/>
      <c r="K44" s="370"/>
      <c r="L44" s="370"/>
      <c r="M44" s="370"/>
      <c r="N44" s="370"/>
      <c r="O44" s="370"/>
      <c r="P44" s="370"/>
      <c r="Q44" s="370"/>
    </row>
    <row r="45" spans="1:17" ht="11.25">
      <c r="A45" s="366"/>
      <c r="B45" s="198" t="s">
        <v>697</v>
      </c>
      <c r="C45" s="370"/>
      <c r="D45" s="370"/>
      <c r="E45" s="201">
        <f>SUM(F45:G45)</f>
        <v>0</v>
      </c>
      <c r="F45" s="204"/>
      <c r="G45" s="204"/>
      <c r="H45" s="370"/>
      <c r="I45" s="370"/>
      <c r="J45" s="370"/>
      <c r="K45" s="370"/>
      <c r="L45" s="370"/>
      <c r="M45" s="370"/>
      <c r="N45" s="370"/>
      <c r="O45" s="370"/>
      <c r="P45" s="370"/>
      <c r="Q45" s="370"/>
    </row>
    <row r="46" spans="1:17" ht="11.25">
      <c r="A46" s="366"/>
      <c r="B46" s="198" t="s">
        <v>698</v>
      </c>
      <c r="C46" s="370"/>
      <c r="D46" s="370"/>
      <c r="E46" s="201">
        <f>SUM(F46:G46)</f>
        <v>0</v>
      </c>
      <c r="F46" s="204"/>
      <c r="G46" s="204"/>
      <c r="H46" s="370"/>
      <c r="I46" s="370"/>
      <c r="J46" s="370"/>
      <c r="K46" s="370"/>
      <c r="L46" s="370"/>
      <c r="M46" s="370"/>
      <c r="N46" s="370"/>
      <c r="O46" s="370"/>
      <c r="P46" s="370"/>
      <c r="Q46" s="370"/>
    </row>
    <row r="47" spans="3:17" ht="11.25">
      <c r="C47" s="206"/>
      <c r="D47" s="206"/>
      <c r="E47" s="173"/>
      <c r="F47" s="173"/>
      <c r="G47" s="173"/>
      <c r="H47" s="206"/>
      <c r="I47" s="206"/>
      <c r="J47" s="206"/>
      <c r="K47" s="206"/>
      <c r="L47" s="206"/>
      <c r="M47" s="206"/>
      <c r="N47" s="206"/>
      <c r="O47" s="206"/>
      <c r="P47" s="206"/>
      <c r="Q47" s="207"/>
    </row>
    <row r="48" spans="1:17" ht="11.25">
      <c r="A48" s="208"/>
      <c r="C48" s="206"/>
      <c r="D48" s="206"/>
      <c r="E48" s="209"/>
      <c r="F48" s="173"/>
      <c r="G48" s="173"/>
      <c r="H48" s="206"/>
      <c r="I48" s="206"/>
      <c r="J48" s="206"/>
      <c r="K48" s="206"/>
      <c r="L48" s="206"/>
      <c r="M48" s="206"/>
      <c r="N48" s="206"/>
      <c r="O48" s="206"/>
      <c r="P48" s="206"/>
      <c r="Q48" s="207"/>
    </row>
    <row r="49" spans="1:17" ht="11.25">
      <c r="A49" s="208"/>
      <c r="C49" s="206"/>
      <c r="D49" s="206"/>
      <c r="E49" s="173"/>
      <c r="F49" s="173"/>
      <c r="G49" s="173"/>
      <c r="H49" s="206"/>
      <c r="I49" s="206"/>
      <c r="J49" s="206"/>
      <c r="K49" s="206"/>
      <c r="L49" s="206"/>
      <c r="M49" s="206"/>
      <c r="N49" s="206"/>
      <c r="O49" s="206"/>
      <c r="P49" s="206"/>
      <c r="Q49" s="207"/>
    </row>
    <row r="50" spans="1:17" ht="11.25">
      <c r="A50" s="175">
        <v>1</v>
      </c>
      <c r="B50" s="175">
        <v>2</v>
      </c>
      <c r="C50" s="175">
        <v>3</v>
      </c>
      <c r="D50" s="175">
        <v>4</v>
      </c>
      <c r="E50" s="176">
        <v>5</v>
      </c>
      <c r="F50" s="176">
        <v>6</v>
      </c>
      <c r="G50" s="176">
        <v>7</v>
      </c>
      <c r="H50" s="175">
        <v>8</v>
      </c>
      <c r="I50" s="175">
        <v>9</v>
      </c>
      <c r="J50" s="175">
        <v>10</v>
      </c>
      <c r="K50" s="175">
        <v>11</v>
      </c>
      <c r="L50" s="175">
        <v>12</v>
      </c>
      <c r="M50" s="175">
        <v>13</v>
      </c>
      <c r="N50" s="175">
        <v>14</v>
      </c>
      <c r="O50" s="175">
        <v>15</v>
      </c>
      <c r="P50" s="175">
        <v>16</v>
      </c>
      <c r="Q50" s="175">
        <v>17</v>
      </c>
    </row>
    <row r="51" spans="1:17" ht="11.25">
      <c r="A51" s="366" t="s">
        <v>699</v>
      </c>
      <c r="B51" s="182" t="s">
        <v>700</v>
      </c>
      <c r="C51" s="367" t="s">
        <v>701</v>
      </c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</row>
    <row r="52" spans="1:17" ht="11.25">
      <c r="A52" s="366"/>
      <c r="B52" s="182" t="s">
        <v>702</v>
      </c>
      <c r="C52" s="368" t="s">
        <v>703</v>
      </c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</row>
    <row r="53" spans="1:17" ht="11.25">
      <c r="A53" s="366"/>
      <c r="B53" s="182" t="s">
        <v>704</v>
      </c>
      <c r="C53" s="368" t="s">
        <v>705</v>
      </c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</row>
    <row r="54" spans="1:17" ht="11.25">
      <c r="A54" s="366"/>
      <c r="B54" s="182" t="s">
        <v>706</v>
      </c>
      <c r="C54" s="369" t="s">
        <v>707</v>
      </c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</row>
    <row r="55" spans="1:17" ht="11.25">
      <c r="A55" s="366"/>
      <c r="B55" s="198" t="s">
        <v>708</v>
      </c>
      <c r="C55" s="210"/>
      <c r="D55" s="205" t="s">
        <v>709</v>
      </c>
      <c r="E55" s="201">
        <f>SUM(F55:G55)</f>
        <v>4181042</v>
      </c>
      <c r="F55" s="201">
        <v>873181</v>
      </c>
      <c r="G55" s="201">
        <f>SUM(G56:G59)</f>
        <v>3307861</v>
      </c>
      <c r="H55" s="202">
        <f>I55+M55</f>
        <v>3100000</v>
      </c>
      <c r="I55" s="202">
        <f>SUM(J55:L55)</f>
        <v>620000</v>
      </c>
      <c r="J55" s="202">
        <v>620000</v>
      </c>
      <c r="K55" s="202"/>
      <c r="L55" s="202"/>
      <c r="M55" s="202">
        <f>SUM(N55:Q55)</f>
        <v>2480000</v>
      </c>
      <c r="N55" s="202"/>
      <c r="O55" s="202"/>
      <c r="P55" s="202"/>
      <c r="Q55" s="202">
        <v>2480000</v>
      </c>
    </row>
    <row r="56" spans="1:17" ht="11.25">
      <c r="A56" s="366"/>
      <c r="B56" s="198" t="s">
        <v>710</v>
      </c>
      <c r="C56" s="370"/>
      <c r="D56" s="370"/>
      <c r="E56" s="201">
        <f>SUM(F56:G56)</f>
        <v>3100000</v>
      </c>
      <c r="F56" s="204">
        <f>SUM(I55)</f>
        <v>620000</v>
      </c>
      <c r="G56" s="204">
        <f>SUM(M55)</f>
        <v>2480000</v>
      </c>
      <c r="H56" s="370"/>
      <c r="I56" s="370"/>
      <c r="J56" s="370"/>
      <c r="K56" s="370"/>
      <c r="L56" s="370"/>
      <c r="M56" s="370"/>
      <c r="N56" s="370"/>
      <c r="O56" s="370"/>
      <c r="P56" s="370"/>
      <c r="Q56" s="370"/>
    </row>
    <row r="57" spans="1:17" ht="11.25">
      <c r="A57" s="366"/>
      <c r="B57" s="198" t="s">
        <v>711</v>
      </c>
      <c r="C57" s="370"/>
      <c r="D57" s="370"/>
      <c r="E57" s="201">
        <f>SUM(F57:G57)</f>
        <v>1034826</v>
      </c>
      <c r="F57" s="204">
        <v>206965</v>
      </c>
      <c r="G57" s="204">
        <v>827861</v>
      </c>
      <c r="H57" s="370"/>
      <c r="I57" s="370"/>
      <c r="J57" s="370"/>
      <c r="K57" s="370"/>
      <c r="L57" s="370"/>
      <c r="M57" s="370"/>
      <c r="N57" s="370"/>
      <c r="O57" s="370"/>
      <c r="P57" s="370"/>
      <c r="Q57" s="370"/>
    </row>
    <row r="58" spans="1:17" ht="11.25">
      <c r="A58" s="366"/>
      <c r="B58" s="198" t="s">
        <v>712</v>
      </c>
      <c r="C58" s="370"/>
      <c r="D58" s="370"/>
      <c r="E58" s="201">
        <f>SUM(F58:G58)</f>
        <v>0</v>
      </c>
      <c r="F58" s="204"/>
      <c r="G58" s="204"/>
      <c r="H58" s="370"/>
      <c r="I58" s="370"/>
      <c r="J58" s="370"/>
      <c r="K58" s="370"/>
      <c r="L58" s="370"/>
      <c r="M58" s="370"/>
      <c r="N58" s="370"/>
      <c r="O58" s="370"/>
      <c r="P58" s="370"/>
      <c r="Q58" s="370"/>
    </row>
    <row r="59" spans="1:17" ht="11.25">
      <c r="A59" s="366"/>
      <c r="B59" s="198" t="s">
        <v>713</v>
      </c>
      <c r="C59" s="370"/>
      <c r="D59" s="370"/>
      <c r="E59" s="201">
        <f>SUM(F59:G59)</f>
        <v>0</v>
      </c>
      <c r="F59" s="204"/>
      <c r="G59" s="204"/>
      <c r="H59" s="370"/>
      <c r="I59" s="370"/>
      <c r="J59" s="370"/>
      <c r="K59" s="370"/>
      <c r="L59" s="370"/>
      <c r="M59" s="370"/>
      <c r="N59" s="370"/>
      <c r="O59" s="370"/>
      <c r="P59" s="370"/>
      <c r="Q59" s="370"/>
    </row>
    <row r="60" spans="1:17" ht="11.25">
      <c r="A60" s="366" t="s">
        <v>714</v>
      </c>
      <c r="B60" s="182" t="s">
        <v>715</v>
      </c>
      <c r="C60" s="367" t="s">
        <v>643</v>
      </c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  <row r="61" spans="1:17" ht="11.25">
      <c r="A61" s="366"/>
      <c r="B61" s="182" t="s">
        <v>716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</row>
    <row r="62" spans="1:17" ht="11.25">
      <c r="A62" s="366"/>
      <c r="B62" s="182" t="s">
        <v>717</v>
      </c>
      <c r="C62" s="368" t="s">
        <v>647</v>
      </c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</row>
    <row r="63" spans="1:17" ht="11.25">
      <c r="A63" s="366"/>
      <c r="B63" s="182" t="s">
        <v>718</v>
      </c>
      <c r="C63" s="369" t="s">
        <v>986</v>
      </c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</row>
    <row r="64" spans="1:17" ht="11.25">
      <c r="A64" s="366"/>
      <c r="B64" s="198" t="s">
        <v>719</v>
      </c>
      <c r="C64" s="210"/>
      <c r="D64" s="205" t="s">
        <v>1320</v>
      </c>
      <c r="E64" s="201">
        <v>833625</v>
      </c>
      <c r="F64" s="201">
        <v>333625</v>
      </c>
      <c r="G64" s="201">
        <f>SUM(G65:G68)</f>
        <v>500000</v>
      </c>
      <c r="H64" s="202">
        <f>I64+M64</f>
        <v>803550</v>
      </c>
      <c r="I64" s="202">
        <f>SUM(J64:L64)</f>
        <v>303550</v>
      </c>
      <c r="J64" s="202"/>
      <c r="K64" s="202"/>
      <c r="L64" s="202">
        <v>303550</v>
      </c>
      <c r="M64" s="202">
        <f>SUM(N64:Q64)</f>
        <v>500000</v>
      </c>
      <c r="N64" s="202"/>
      <c r="O64" s="202"/>
      <c r="P64" s="202"/>
      <c r="Q64" s="202">
        <v>500000</v>
      </c>
    </row>
    <row r="65" spans="1:17" ht="11.25">
      <c r="A65" s="366"/>
      <c r="B65" s="198" t="s">
        <v>720</v>
      </c>
      <c r="C65" s="370"/>
      <c r="D65" s="370"/>
      <c r="E65" s="201">
        <f>SUM(F65:G65)</f>
        <v>803550</v>
      </c>
      <c r="F65" s="204">
        <f>SUM(I64)</f>
        <v>303550</v>
      </c>
      <c r="G65" s="204">
        <f>SUM(M64)</f>
        <v>500000</v>
      </c>
      <c r="H65" s="370"/>
      <c r="I65" s="370"/>
      <c r="J65" s="370"/>
      <c r="K65" s="370"/>
      <c r="L65" s="370"/>
      <c r="M65" s="370"/>
      <c r="N65" s="370"/>
      <c r="O65" s="370"/>
      <c r="P65" s="370"/>
      <c r="Q65" s="370"/>
    </row>
    <row r="66" spans="1:17" ht="11.25">
      <c r="A66" s="366"/>
      <c r="B66" s="198" t="s">
        <v>721</v>
      </c>
      <c r="C66" s="370"/>
      <c r="D66" s="370"/>
      <c r="E66" s="201">
        <f>SUM(F66:G66)</f>
        <v>0</v>
      </c>
      <c r="F66" s="204"/>
      <c r="G66" s="204"/>
      <c r="H66" s="370"/>
      <c r="I66" s="370"/>
      <c r="J66" s="370"/>
      <c r="K66" s="370"/>
      <c r="L66" s="370"/>
      <c r="M66" s="370"/>
      <c r="N66" s="370"/>
      <c r="O66" s="370"/>
      <c r="P66" s="370"/>
      <c r="Q66" s="370"/>
    </row>
    <row r="67" spans="1:17" ht="11.25">
      <c r="A67" s="366"/>
      <c r="B67" s="198" t="s">
        <v>722</v>
      </c>
      <c r="C67" s="370"/>
      <c r="D67" s="370"/>
      <c r="E67" s="201">
        <f>SUM(F67:G67)</f>
        <v>0</v>
      </c>
      <c r="F67" s="204"/>
      <c r="G67" s="204"/>
      <c r="H67" s="370"/>
      <c r="I67" s="370"/>
      <c r="J67" s="370"/>
      <c r="K67" s="370"/>
      <c r="L67" s="370"/>
      <c r="M67" s="370"/>
      <c r="N67" s="370"/>
      <c r="O67" s="370"/>
      <c r="P67" s="370"/>
      <c r="Q67" s="370"/>
    </row>
    <row r="68" spans="1:17" ht="11.25">
      <c r="A68" s="366"/>
      <c r="B68" s="198" t="s">
        <v>723</v>
      </c>
      <c r="C68" s="370"/>
      <c r="D68" s="370"/>
      <c r="E68" s="201">
        <f>SUM(F68:G68)</f>
        <v>0</v>
      </c>
      <c r="F68" s="204"/>
      <c r="G68" s="204"/>
      <c r="H68" s="370"/>
      <c r="I68" s="370"/>
      <c r="J68" s="370"/>
      <c r="K68" s="370"/>
      <c r="L68" s="370"/>
      <c r="M68" s="370"/>
      <c r="N68" s="370"/>
      <c r="O68" s="370"/>
      <c r="P68" s="370"/>
      <c r="Q68" s="370"/>
    </row>
    <row r="69" spans="1:17" ht="11.25">
      <c r="A69" s="177">
        <v>2</v>
      </c>
      <c r="B69" s="211" t="s">
        <v>724</v>
      </c>
      <c r="C69" s="363" t="s">
        <v>725</v>
      </c>
      <c r="D69" s="363"/>
      <c r="E69" s="179">
        <f>SUM(E74,E83)</f>
        <v>826454</v>
      </c>
      <c r="F69" s="179">
        <f aca="true" t="shared" si="1" ref="F69:P69">SUM(F74,F83)</f>
        <v>57950</v>
      </c>
      <c r="G69" s="179">
        <f t="shared" si="1"/>
        <v>768504</v>
      </c>
      <c r="H69" s="180">
        <f>SUM(H74,H83)</f>
        <v>483718</v>
      </c>
      <c r="I69" s="180">
        <f t="shared" si="1"/>
        <v>35034</v>
      </c>
      <c r="J69" s="180">
        <f t="shared" si="1"/>
        <v>0</v>
      </c>
      <c r="K69" s="180">
        <f t="shared" si="1"/>
        <v>0</v>
      </c>
      <c r="L69" s="180">
        <f t="shared" si="1"/>
        <v>35034</v>
      </c>
      <c r="M69" s="180">
        <f t="shared" si="1"/>
        <v>448684</v>
      </c>
      <c r="N69" s="180">
        <f t="shared" si="1"/>
        <v>0</v>
      </c>
      <c r="O69" s="180">
        <f t="shared" si="1"/>
        <v>0</v>
      </c>
      <c r="P69" s="180">
        <f t="shared" si="1"/>
        <v>0</v>
      </c>
      <c r="Q69" s="180">
        <f t="shared" si="1"/>
        <v>306401</v>
      </c>
    </row>
    <row r="70" spans="1:17" ht="11.25">
      <c r="A70" s="366" t="s">
        <v>726</v>
      </c>
      <c r="B70" s="182" t="s">
        <v>727</v>
      </c>
      <c r="C70" s="367" t="s">
        <v>728</v>
      </c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</row>
    <row r="71" spans="1:17" ht="11.25">
      <c r="A71" s="366"/>
      <c r="B71" s="182" t="s">
        <v>729</v>
      </c>
      <c r="C71" s="368" t="s">
        <v>730</v>
      </c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</row>
    <row r="72" spans="1:17" ht="11.25">
      <c r="A72" s="366"/>
      <c r="B72" s="182" t="s">
        <v>731</v>
      </c>
      <c r="C72" s="368" t="s">
        <v>732</v>
      </c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</row>
    <row r="73" spans="1:17" ht="11.25">
      <c r="A73" s="366"/>
      <c r="B73" s="182" t="s">
        <v>733</v>
      </c>
      <c r="C73" s="369" t="s">
        <v>734</v>
      </c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</row>
    <row r="74" spans="1:17" ht="11.25">
      <c r="A74" s="366"/>
      <c r="B74" s="198" t="s">
        <v>735</v>
      </c>
      <c r="C74" s="200"/>
      <c r="D74" s="212" t="s">
        <v>736</v>
      </c>
      <c r="E74" s="201">
        <v>338801</v>
      </c>
      <c r="F74" s="201">
        <v>57950</v>
      </c>
      <c r="G74" s="201">
        <v>280851</v>
      </c>
      <c r="H74" s="201">
        <f>SUM(I74,M74)</f>
        <v>233562</v>
      </c>
      <c r="I74" s="201">
        <f>SUM(J74:L74)</f>
        <v>35034</v>
      </c>
      <c r="J74" s="201"/>
      <c r="K74" s="201"/>
      <c r="L74" s="201">
        <v>35034</v>
      </c>
      <c r="M74" s="201">
        <f>SUM(N74:Q74)</f>
        <v>198528</v>
      </c>
      <c r="N74" s="201"/>
      <c r="O74" s="201"/>
      <c r="P74" s="201"/>
      <c r="Q74" s="201">
        <v>198528</v>
      </c>
    </row>
    <row r="75" spans="1:17" ht="11.25">
      <c r="A75" s="366"/>
      <c r="B75" s="198" t="s">
        <v>737</v>
      </c>
      <c r="C75" s="370"/>
      <c r="D75" s="370"/>
      <c r="E75" s="201">
        <f>SUM(F75:G75)</f>
        <v>233562</v>
      </c>
      <c r="F75" s="204">
        <f>SUM(I74)</f>
        <v>35034</v>
      </c>
      <c r="G75" s="204">
        <f>SUM(M74)</f>
        <v>198528</v>
      </c>
      <c r="H75" s="365"/>
      <c r="I75" s="365"/>
      <c r="J75" s="365"/>
      <c r="K75" s="365"/>
      <c r="L75" s="365"/>
      <c r="M75" s="365"/>
      <c r="N75" s="365"/>
      <c r="O75" s="365"/>
      <c r="P75" s="365"/>
      <c r="Q75" s="365"/>
    </row>
    <row r="76" spans="1:17" ht="11.25">
      <c r="A76" s="366"/>
      <c r="B76" s="198" t="s">
        <v>738</v>
      </c>
      <c r="C76" s="370"/>
      <c r="D76" s="370"/>
      <c r="E76" s="213"/>
      <c r="F76" s="213"/>
      <c r="G76" s="213"/>
      <c r="H76" s="365"/>
      <c r="I76" s="365"/>
      <c r="J76" s="365"/>
      <c r="K76" s="365"/>
      <c r="L76" s="365"/>
      <c r="M76" s="365"/>
      <c r="N76" s="365"/>
      <c r="O76" s="365"/>
      <c r="P76" s="365"/>
      <c r="Q76" s="365"/>
    </row>
    <row r="77" spans="1:17" ht="11.25">
      <c r="A77" s="366"/>
      <c r="B77" s="198" t="s">
        <v>739</v>
      </c>
      <c r="C77" s="370"/>
      <c r="D77" s="370"/>
      <c r="E77" s="213"/>
      <c r="F77" s="213"/>
      <c r="G77" s="213"/>
      <c r="H77" s="365"/>
      <c r="I77" s="365"/>
      <c r="J77" s="365"/>
      <c r="K77" s="365"/>
      <c r="L77" s="365"/>
      <c r="M77" s="365"/>
      <c r="N77" s="365"/>
      <c r="O77" s="365"/>
      <c r="P77" s="365"/>
      <c r="Q77" s="365"/>
    </row>
    <row r="78" spans="1:17" ht="11.25">
      <c r="A78" s="366"/>
      <c r="B78" s="198" t="s">
        <v>740</v>
      </c>
      <c r="C78" s="370"/>
      <c r="D78" s="370"/>
      <c r="E78" s="213"/>
      <c r="F78" s="213"/>
      <c r="G78" s="213"/>
      <c r="H78" s="365"/>
      <c r="I78" s="365"/>
      <c r="J78" s="365"/>
      <c r="K78" s="365"/>
      <c r="L78" s="365"/>
      <c r="M78" s="365"/>
      <c r="N78" s="365"/>
      <c r="O78" s="365"/>
      <c r="P78" s="365"/>
      <c r="Q78" s="365"/>
    </row>
    <row r="79" spans="1:17" ht="11.25">
      <c r="A79" s="366" t="s">
        <v>741</v>
      </c>
      <c r="B79" s="182" t="s">
        <v>742</v>
      </c>
      <c r="C79" s="367" t="s">
        <v>743</v>
      </c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</row>
    <row r="80" spans="1:17" ht="11.25">
      <c r="A80" s="366"/>
      <c r="B80" s="182" t="s">
        <v>744</v>
      </c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</row>
    <row r="81" spans="1:17" ht="11.25">
      <c r="A81" s="366"/>
      <c r="B81" s="182" t="s">
        <v>745</v>
      </c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</row>
    <row r="82" spans="1:17" ht="11.25">
      <c r="A82" s="366"/>
      <c r="B82" s="182" t="s">
        <v>746</v>
      </c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</row>
    <row r="83" spans="1:17" ht="11.25">
      <c r="A83" s="366"/>
      <c r="B83" s="198" t="s">
        <v>747</v>
      </c>
      <c r="C83" s="214"/>
      <c r="D83" s="215">
        <v>85295</v>
      </c>
      <c r="E83" s="201">
        <f>SUM(F83:G83)</f>
        <v>487653</v>
      </c>
      <c r="F83" s="201">
        <f>SUM(F84:F87)</f>
        <v>0</v>
      </c>
      <c r="G83" s="201">
        <v>487653</v>
      </c>
      <c r="H83" s="201">
        <f>SUM(I83,M83)</f>
        <v>250156</v>
      </c>
      <c r="I83" s="201">
        <f>SUM(J83:L83)</f>
        <v>0</v>
      </c>
      <c r="J83" s="213"/>
      <c r="K83" s="213"/>
      <c r="L83" s="202"/>
      <c r="M83" s="201">
        <f>SUM(N83:Q83)</f>
        <v>250156</v>
      </c>
      <c r="N83" s="213"/>
      <c r="O83" s="213"/>
      <c r="P83" s="213"/>
      <c r="Q83" s="202">
        <v>250156</v>
      </c>
    </row>
    <row r="84" spans="1:17" ht="11.25">
      <c r="A84" s="366"/>
      <c r="B84" s="198" t="s">
        <v>748</v>
      </c>
      <c r="C84" s="370"/>
      <c r="D84" s="370"/>
      <c r="E84" s="201">
        <f>SUM(F84:G84)</f>
        <v>250156</v>
      </c>
      <c r="F84" s="204">
        <f>SUM(I83)</f>
        <v>0</v>
      </c>
      <c r="G84" s="204">
        <f>SUM(M83)</f>
        <v>250156</v>
      </c>
      <c r="H84" s="365"/>
      <c r="I84" s="365"/>
      <c r="J84" s="365"/>
      <c r="K84" s="365"/>
      <c r="L84" s="365"/>
      <c r="M84" s="365"/>
      <c r="N84" s="365"/>
      <c r="O84" s="365"/>
      <c r="P84" s="365"/>
      <c r="Q84" s="365"/>
    </row>
    <row r="85" spans="1:17" ht="11.25">
      <c r="A85" s="366"/>
      <c r="B85" s="198" t="s">
        <v>749</v>
      </c>
      <c r="C85" s="370"/>
      <c r="D85" s="370"/>
      <c r="E85" s="213"/>
      <c r="F85" s="213"/>
      <c r="G85" s="213"/>
      <c r="H85" s="365"/>
      <c r="I85" s="365"/>
      <c r="J85" s="365"/>
      <c r="K85" s="365"/>
      <c r="L85" s="365"/>
      <c r="M85" s="365"/>
      <c r="N85" s="365"/>
      <c r="O85" s="365"/>
      <c r="P85" s="365"/>
      <c r="Q85" s="365"/>
    </row>
    <row r="86" spans="1:17" ht="11.25">
      <c r="A86" s="366"/>
      <c r="B86" s="198" t="s">
        <v>750</v>
      </c>
      <c r="C86" s="370"/>
      <c r="D86" s="370"/>
      <c r="E86" s="213"/>
      <c r="F86" s="213"/>
      <c r="G86" s="213"/>
      <c r="H86" s="365"/>
      <c r="I86" s="365"/>
      <c r="J86" s="365"/>
      <c r="K86" s="365"/>
      <c r="L86" s="365"/>
      <c r="M86" s="365"/>
      <c r="N86" s="365"/>
      <c r="O86" s="365"/>
      <c r="P86" s="365"/>
      <c r="Q86" s="365"/>
    </row>
    <row r="87" spans="1:17" ht="11.25">
      <c r="A87" s="366"/>
      <c r="B87" s="198" t="s">
        <v>751</v>
      </c>
      <c r="C87" s="370"/>
      <c r="D87" s="370"/>
      <c r="E87" s="213"/>
      <c r="F87" s="213"/>
      <c r="G87" s="213"/>
      <c r="H87" s="365"/>
      <c r="I87" s="365"/>
      <c r="J87" s="365"/>
      <c r="K87" s="365"/>
      <c r="L87" s="365"/>
      <c r="M87" s="365"/>
      <c r="N87" s="365"/>
      <c r="O87" s="365"/>
      <c r="P87" s="365"/>
      <c r="Q87" s="365"/>
    </row>
    <row r="88" spans="1:17" ht="11.25">
      <c r="A88" s="363" t="s">
        <v>752</v>
      </c>
      <c r="B88" s="363"/>
      <c r="C88" s="363" t="s">
        <v>753</v>
      </c>
      <c r="D88" s="363"/>
      <c r="E88" s="216">
        <f>SUM(E10,E69)</f>
        <v>22612283</v>
      </c>
      <c r="F88" s="216">
        <f aca="true" t="shared" si="2" ref="F88:P88">SUM(F10,F69)</f>
        <v>4829125</v>
      </c>
      <c r="G88" s="216">
        <f t="shared" si="2"/>
        <v>17783158</v>
      </c>
      <c r="H88" s="217">
        <f>SUM(H10,H69)</f>
        <v>14064151</v>
      </c>
      <c r="I88" s="218">
        <f t="shared" si="2"/>
        <v>2877009</v>
      </c>
      <c r="J88" s="218">
        <f t="shared" si="2"/>
        <v>2285802</v>
      </c>
      <c r="K88" s="218">
        <f t="shared" si="2"/>
        <v>0</v>
      </c>
      <c r="L88" s="218">
        <f t="shared" si="2"/>
        <v>591207</v>
      </c>
      <c r="M88" s="218">
        <f t="shared" si="2"/>
        <v>11187142</v>
      </c>
      <c r="N88" s="218">
        <f t="shared" si="2"/>
        <v>0</v>
      </c>
      <c r="O88" s="218">
        <f t="shared" si="2"/>
        <v>0</v>
      </c>
      <c r="P88" s="218">
        <f t="shared" si="2"/>
        <v>0</v>
      </c>
      <c r="Q88" s="218">
        <f t="shared" si="2"/>
        <v>10544859</v>
      </c>
    </row>
    <row r="90" spans="1:17" ht="11.25">
      <c r="A90" s="219" t="s">
        <v>754</v>
      </c>
      <c r="B90" s="220" t="s">
        <v>755</v>
      </c>
      <c r="O90" s="364" t="s">
        <v>756</v>
      </c>
      <c r="P90" s="364"/>
      <c r="Q90" s="364"/>
    </row>
    <row r="91" spans="1:16" ht="11.25">
      <c r="A91" s="219" t="s">
        <v>757</v>
      </c>
      <c r="B91" s="220" t="s">
        <v>758</v>
      </c>
      <c r="O91" s="221"/>
      <c r="P91" s="221"/>
    </row>
    <row r="92" spans="1:17" ht="11.25">
      <c r="A92" s="219" t="s">
        <v>759</v>
      </c>
      <c r="B92" s="220" t="s">
        <v>760</v>
      </c>
      <c r="O92" s="364" t="s">
        <v>761</v>
      </c>
      <c r="P92" s="364"/>
      <c r="Q92" s="364"/>
    </row>
  </sheetData>
  <mergeCells count="145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A20:A28"/>
    <mergeCell ref="C20:Q20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A51:A59"/>
    <mergeCell ref="C51:Q51"/>
    <mergeCell ref="C52:Q52"/>
    <mergeCell ref="C53:Q53"/>
    <mergeCell ref="C54:Q54"/>
    <mergeCell ref="C56:C59"/>
    <mergeCell ref="D56:D59"/>
    <mergeCell ref="H56:H59"/>
    <mergeCell ref="I56:I59"/>
    <mergeCell ref="J56:J59"/>
    <mergeCell ref="K56:K59"/>
    <mergeCell ref="L56:L59"/>
    <mergeCell ref="M56:M59"/>
    <mergeCell ref="N56:N59"/>
    <mergeCell ref="O56:O59"/>
    <mergeCell ref="P56:P59"/>
    <mergeCell ref="Q56:Q59"/>
    <mergeCell ref="A60:A68"/>
    <mergeCell ref="C60:Q60"/>
    <mergeCell ref="C61:Q61"/>
    <mergeCell ref="C62:Q62"/>
    <mergeCell ref="C63:Q63"/>
    <mergeCell ref="C65:C68"/>
    <mergeCell ref="D65:D68"/>
    <mergeCell ref="H65:H68"/>
    <mergeCell ref="I65:I68"/>
    <mergeCell ref="J65:J68"/>
    <mergeCell ref="K65:K68"/>
    <mergeCell ref="L65:L68"/>
    <mergeCell ref="M65:M68"/>
    <mergeCell ref="N65:N68"/>
    <mergeCell ref="O65:O68"/>
    <mergeCell ref="P65:P68"/>
    <mergeCell ref="Q65:Q68"/>
    <mergeCell ref="C69:D69"/>
    <mergeCell ref="A70:A78"/>
    <mergeCell ref="C70:Q70"/>
    <mergeCell ref="C71:Q71"/>
    <mergeCell ref="C72:Q72"/>
    <mergeCell ref="C73:Q73"/>
    <mergeCell ref="C75:C78"/>
    <mergeCell ref="D75:D78"/>
    <mergeCell ref="H75:H78"/>
    <mergeCell ref="I75:I78"/>
    <mergeCell ref="J75:J78"/>
    <mergeCell ref="K75:K78"/>
    <mergeCell ref="L75:L78"/>
    <mergeCell ref="M75:M78"/>
    <mergeCell ref="N75:N78"/>
    <mergeCell ref="O75:O78"/>
    <mergeCell ref="P75:P78"/>
    <mergeCell ref="Q75:Q78"/>
    <mergeCell ref="A79:A87"/>
    <mergeCell ref="C79:Q79"/>
    <mergeCell ref="C80:Q80"/>
    <mergeCell ref="C81:Q81"/>
    <mergeCell ref="C82:Q82"/>
    <mergeCell ref="C84:C87"/>
    <mergeCell ref="D84:D87"/>
    <mergeCell ref="H84:H87"/>
    <mergeCell ref="I84:I87"/>
    <mergeCell ref="J84:J87"/>
    <mergeCell ref="K84:K87"/>
    <mergeCell ref="L84:L87"/>
    <mergeCell ref="M84:M87"/>
    <mergeCell ref="N84:N87"/>
    <mergeCell ref="O84:O87"/>
    <mergeCell ref="P84:P87"/>
    <mergeCell ref="Q84:Q87"/>
    <mergeCell ref="A88:B88"/>
    <mergeCell ref="C88:D88"/>
    <mergeCell ref="O90:Q90"/>
    <mergeCell ref="O92:Q92"/>
  </mergeCells>
  <printOptions horizontalCentered="1"/>
  <pageMargins left="0.15763888888888888" right="0.15763888888888888" top="0.7083333333333334" bottom="0.5118055555555556" header="0.27569444444444446" footer="0.31527777777777777"/>
  <pageSetup fitToHeight="0" horizontalDpi="300" verticalDpi="300" orientation="landscape" paperSize="9" scale="90" r:id="rId1"/>
  <headerFooter alignWithMargins="0">
    <oddHeader>&amp;R&amp;9Załącznik nr &amp;A
 do uchwały Rady Gminy Nr XXIV/212/09
z dnia  12 marca 2009r.</oddHeader>
    <oddFooter>&amp;CStrona &amp;P z &amp;N</oddFoot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27" sqref="E27"/>
    </sheetView>
  </sheetViews>
  <sheetFormatPr defaultColWidth="9.00390625" defaultRowHeight="12.75"/>
  <cols>
    <col min="1" max="1" width="4.75390625" style="153" customWidth="1"/>
    <col min="2" max="2" width="45.00390625" style="153" customWidth="1"/>
    <col min="3" max="3" width="14.00390625" style="153" customWidth="1"/>
    <col min="4" max="4" width="16.25390625" style="222" customWidth="1"/>
    <col min="5" max="5" width="15.25390625" style="222" customWidth="1"/>
    <col min="6" max="16384" width="9.125" style="68" customWidth="1"/>
  </cols>
  <sheetData>
    <row r="1" spans="1:5" ht="15" customHeight="1">
      <c r="A1" s="380" t="s">
        <v>762</v>
      </c>
      <c r="B1" s="380"/>
      <c r="C1" s="380"/>
      <c r="D1" s="380"/>
      <c r="E1" s="380"/>
    </row>
    <row r="2" spans="1:5" ht="15" customHeight="1">
      <c r="A2" s="380" t="s">
        <v>763</v>
      </c>
      <c r="B2" s="380"/>
      <c r="C2" s="380"/>
      <c r="D2" s="380"/>
      <c r="E2" s="380"/>
    </row>
    <row r="3" ht="5.25" customHeight="1"/>
    <row r="4" ht="12.75">
      <c r="E4" s="223" t="s">
        <v>764</v>
      </c>
    </row>
    <row r="5" spans="1:5" ht="12.75">
      <c r="A5" s="381" t="s">
        <v>765</v>
      </c>
      <c r="B5" s="381" t="s">
        <v>766</v>
      </c>
      <c r="C5" s="382" t="s">
        <v>767</v>
      </c>
      <c r="D5" s="383" t="s">
        <v>768</v>
      </c>
      <c r="E5" s="383"/>
    </row>
    <row r="6" spans="1:5" ht="15" customHeight="1">
      <c r="A6" s="381"/>
      <c r="B6" s="381"/>
      <c r="C6" s="382"/>
      <c r="D6" s="384" t="s">
        <v>769</v>
      </c>
      <c r="E6" s="383" t="s">
        <v>770</v>
      </c>
    </row>
    <row r="7" spans="1:8" ht="23.25" customHeight="1">
      <c r="A7" s="381"/>
      <c r="B7" s="381"/>
      <c r="C7" s="382"/>
      <c r="D7" s="384"/>
      <c r="E7" s="383"/>
      <c r="H7" s="224"/>
    </row>
    <row r="8" spans="1:5" ht="9" customHeight="1">
      <c r="A8" s="225">
        <v>1</v>
      </c>
      <c r="B8" s="225">
        <v>2</v>
      </c>
      <c r="C8" s="225">
        <v>3</v>
      </c>
      <c r="D8" s="226">
        <v>4</v>
      </c>
      <c r="E8" s="226">
        <v>5</v>
      </c>
    </row>
    <row r="9" spans="1:5" ht="11.25" customHeight="1">
      <c r="A9" s="227" t="s">
        <v>771</v>
      </c>
      <c r="B9" s="228" t="s">
        <v>772</v>
      </c>
      <c r="C9" s="227"/>
      <c r="D9" s="229"/>
      <c r="E9" s="229">
        <v>42994757</v>
      </c>
    </row>
    <row r="10" spans="1:5" ht="12.75" customHeight="1">
      <c r="A10" s="230" t="s">
        <v>773</v>
      </c>
      <c r="B10" s="231" t="s">
        <v>774</v>
      </c>
      <c r="C10" s="230"/>
      <c r="D10" s="232"/>
      <c r="E10" s="232">
        <v>47525134</v>
      </c>
    </row>
    <row r="11" spans="1:5" ht="11.25" customHeight="1">
      <c r="A11" s="230"/>
      <c r="B11" s="231" t="s">
        <v>775</v>
      </c>
      <c r="C11" s="230"/>
      <c r="D11" s="232"/>
      <c r="E11" s="232"/>
    </row>
    <row r="12" spans="1:5" ht="12.75" customHeight="1">
      <c r="A12" s="233"/>
      <c r="B12" s="234" t="s">
        <v>776</v>
      </c>
      <c r="C12" s="233"/>
      <c r="D12" s="235">
        <f>D9-D10</f>
        <v>0</v>
      </c>
      <c r="E12" s="235">
        <f>E9-E10</f>
        <v>-4530377</v>
      </c>
    </row>
    <row r="13" spans="1:5" ht="19.5" customHeight="1">
      <c r="A13" s="236" t="s">
        <v>777</v>
      </c>
      <c r="B13" s="237" t="s">
        <v>778</v>
      </c>
      <c r="C13" s="238"/>
      <c r="D13" s="239"/>
      <c r="E13" s="239">
        <v>4530377</v>
      </c>
    </row>
    <row r="14" spans="1:5" ht="10.5" customHeight="1">
      <c r="A14" s="377" t="s">
        <v>779</v>
      </c>
      <c r="B14" s="377"/>
      <c r="C14" s="225"/>
      <c r="D14" s="240">
        <f>D15+D16+D17+D18+D19+D20+D21+D22+D23+D24+D25+D26</f>
        <v>0</v>
      </c>
      <c r="E14" s="240">
        <f>E15+E16+E17+E18+E19+E20+E21+E22+E23+E24+E25+E26</f>
        <v>8346883</v>
      </c>
    </row>
    <row r="15" spans="1:5" ht="19.5" customHeight="1">
      <c r="A15" s="241" t="s">
        <v>780</v>
      </c>
      <c r="B15" s="242" t="s">
        <v>781</v>
      </c>
      <c r="C15" s="241" t="s">
        <v>782</v>
      </c>
      <c r="D15" s="243"/>
      <c r="E15" s="243">
        <v>6061081</v>
      </c>
    </row>
    <row r="16" spans="1:5" ht="12" customHeight="1">
      <c r="A16" s="241">
        <v>2</v>
      </c>
      <c r="B16" s="242" t="s">
        <v>783</v>
      </c>
      <c r="C16" s="241"/>
      <c r="D16" s="243"/>
      <c r="E16" s="243"/>
    </row>
    <row r="17" spans="1:5" ht="30.75" customHeight="1">
      <c r="A17" s="241">
        <v>3</v>
      </c>
      <c r="B17" s="244" t="s">
        <v>784</v>
      </c>
      <c r="C17" s="241" t="s">
        <v>785</v>
      </c>
      <c r="D17" s="243"/>
      <c r="E17" s="243">
        <v>844722</v>
      </c>
    </row>
    <row r="18" spans="1:5" ht="38.25" customHeight="1">
      <c r="A18" s="241">
        <v>4</v>
      </c>
      <c r="B18" s="244" t="s">
        <v>786</v>
      </c>
      <c r="C18" s="241" t="s">
        <v>787</v>
      </c>
      <c r="D18" s="243"/>
      <c r="E18" s="243"/>
    </row>
    <row r="19" spans="1:5" ht="12.75" customHeight="1">
      <c r="A19" s="230">
        <v>5</v>
      </c>
      <c r="B19" s="231" t="s">
        <v>788</v>
      </c>
      <c r="C19" s="230" t="s">
        <v>789</v>
      </c>
      <c r="D19" s="232"/>
      <c r="E19" s="232"/>
    </row>
    <row r="20" spans="1:5" ht="39.75" customHeight="1">
      <c r="A20" s="230">
        <v>6</v>
      </c>
      <c r="B20" s="245" t="s">
        <v>790</v>
      </c>
      <c r="C20" s="230" t="s">
        <v>791</v>
      </c>
      <c r="D20" s="232"/>
      <c r="E20" s="232">
        <v>1441080</v>
      </c>
    </row>
    <row r="21" spans="1:5" ht="10.5" customHeight="1">
      <c r="A21" s="230">
        <v>7</v>
      </c>
      <c r="B21" s="231" t="s">
        <v>792</v>
      </c>
      <c r="C21" s="230" t="s">
        <v>793</v>
      </c>
      <c r="D21" s="232"/>
      <c r="E21" s="232"/>
    </row>
    <row r="22" spans="1:5" ht="10.5" customHeight="1">
      <c r="A22" s="230">
        <v>8</v>
      </c>
      <c r="B22" s="231" t="s">
        <v>794</v>
      </c>
      <c r="C22" s="230" t="s">
        <v>795</v>
      </c>
      <c r="D22" s="232"/>
      <c r="E22" s="232"/>
    </row>
    <row r="23" spans="1:5" ht="11.25" customHeight="1">
      <c r="A23" s="230">
        <v>9</v>
      </c>
      <c r="B23" s="231" t="s">
        <v>796</v>
      </c>
      <c r="C23" s="230" t="s">
        <v>797</v>
      </c>
      <c r="D23" s="232"/>
      <c r="E23" s="232"/>
    </row>
    <row r="24" spans="1:5" ht="11.25" customHeight="1">
      <c r="A24" s="230">
        <v>10</v>
      </c>
      <c r="B24" s="231" t="s">
        <v>798</v>
      </c>
      <c r="C24" s="230" t="s">
        <v>799</v>
      </c>
      <c r="D24" s="232"/>
      <c r="E24" s="232"/>
    </row>
    <row r="25" spans="1:5" ht="11.25" customHeight="1">
      <c r="A25" s="230">
        <v>11</v>
      </c>
      <c r="B25" s="231" t="s">
        <v>800</v>
      </c>
      <c r="C25" s="230" t="s">
        <v>801</v>
      </c>
      <c r="D25" s="232"/>
      <c r="E25" s="232"/>
    </row>
    <row r="26" spans="1:5" ht="13.5" customHeight="1">
      <c r="A26" s="227">
        <v>12</v>
      </c>
      <c r="B26" s="228" t="s">
        <v>802</v>
      </c>
      <c r="C26" s="227" t="s">
        <v>803</v>
      </c>
      <c r="D26" s="229"/>
      <c r="E26" s="229"/>
    </row>
    <row r="27" spans="1:5" ht="13.5" customHeight="1">
      <c r="A27" s="377" t="s">
        <v>804</v>
      </c>
      <c r="B27" s="377"/>
      <c r="C27" s="225"/>
      <c r="D27" s="240">
        <f>D28+D32</f>
        <v>0</v>
      </c>
      <c r="E27" s="240">
        <f>E28+E32+E36</f>
        <v>3816506</v>
      </c>
    </row>
    <row r="28" spans="1:5" ht="13.5" customHeight="1">
      <c r="A28" s="246" t="s">
        <v>805</v>
      </c>
      <c r="B28" s="247" t="s">
        <v>806</v>
      </c>
      <c r="C28" s="246" t="s">
        <v>807</v>
      </c>
      <c r="D28" s="248"/>
      <c r="E28" s="248">
        <v>3334078</v>
      </c>
    </row>
    <row r="29" spans="1:5" ht="12" customHeight="1">
      <c r="A29" s="241"/>
      <c r="B29" s="249" t="s">
        <v>808</v>
      </c>
      <c r="C29" s="241"/>
      <c r="D29" s="243"/>
      <c r="E29" s="243">
        <v>3334078</v>
      </c>
    </row>
    <row r="30" spans="1:5" ht="51" customHeight="1">
      <c r="A30" s="241"/>
      <c r="B30" s="244" t="s">
        <v>809</v>
      </c>
      <c r="C30" s="241"/>
      <c r="D30" s="243"/>
      <c r="E30" s="243">
        <v>2616628</v>
      </c>
    </row>
    <row r="31" spans="1:5" ht="12.75" customHeight="1">
      <c r="A31" s="241"/>
      <c r="B31" s="242" t="s">
        <v>810</v>
      </c>
      <c r="C31" s="241"/>
      <c r="D31" s="243"/>
      <c r="E31" s="243"/>
    </row>
    <row r="32" spans="1:5" ht="15" customHeight="1">
      <c r="A32" s="230" t="s">
        <v>811</v>
      </c>
      <c r="B32" s="231" t="s">
        <v>812</v>
      </c>
      <c r="C32" s="230" t="s">
        <v>813</v>
      </c>
      <c r="D32" s="232"/>
      <c r="E32" s="232">
        <f>E33+E34</f>
        <v>456428</v>
      </c>
    </row>
    <row r="33" spans="1:5" ht="49.5" customHeight="1">
      <c r="A33" s="230"/>
      <c r="B33" s="245" t="s">
        <v>814</v>
      </c>
      <c r="C33" s="230"/>
      <c r="D33" s="232"/>
      <c r="E33" s="232"/>
    </row>
    <row r="34" spans="1:5" ht="15" customHeight="1">
      <c r="A34" s="230"/>
      <c r="B34" s="250" t="s">
        <v>815</v>
      </c>
      <c r="C34" s="230"/>
      <c r="D34" s="232"/>
      <c r="E34" s="232">
        <v>456428</v>
      </c>
    </row>
    <row r="35" spans="1:5" ht="48.75" customHeight="1">
      <c r="A35" s="230"/>
      <c r="B35" s="245" t="s">
        <v>816</v>
      </c>
      <c r="C35" s="230"/>
      <c r="D35" s="232"/>
      <c r="E35" s="232">
        <v>456428</v>
      </c>
    </row>
    <row r="36" spans="1:5" ht="10.5" customHeight="1">
      <c r="A36" s="230">
        <v>3</v>
      </c>
      <c r="B36" s="231" t="s">
        <v>817</v>
      </c>
      <c r="C36" s="230" t="s">
        <v>818</v>
      </c>
      <c r="D36" s="232"/>
      <c r="E36" s="232">
        <v>26000</v>
      </c>
    </row>
    <row r="37" spans="1:5" ht="11.25" customHeight="1">
      <c r="A37" s="230">
        <v>4</v>
      </c>
      <c r="B37" s="231" t="s">
        <v>819</v>
      </c>
      <c r="C37" s="230" t="s">
        <v>820</v>
      </c>
      <c r="D37" s="232"/>
      <c r="E37" s="232"/>
    </row>
    <row r="38" spans="1:5" ht="11.25" customHeight="1">
      <c r="A38" s="230">
        <v>5</v>
      </c>
      <c r="B38" s="231" t="s">
        <v>821</v>
      </c>
      <c r="C38" s="230" t="s">
        <v>822</v>
      </c>
      <c r="D38" s="232"/>
      <c r="E38" s="232"/>
    </row>
    <row r="39" spans="1:5" ht="13.5" customHeight="1">
      <c r="A39" s="230">
        <v>6</v>
      </c>
      <c r="B39" s="251" t="s">
        <v>823</v>
      </c>
      <c r="C39" s="252" t="s">
        <v>824</v>
      </c>
      <c r="D39" s="253"/>
      <c r="E39" s="253"/>
    </row>
    <row r="40" spans="1:5" ht="12" customHeight="1">
      <c r="A40" s="254">
        <v>7</v>
      </c>
      <c r="B40" s="255" t="s">
        <v>825</v>
      </c>
      <c r="C40" s="254" t="s">
        <v>826</v>
      </c>
      <c r="D40" s="256"/>
      <c r="E40" s="256"/>
    </row>
    <row r="41" spans="1:5" ht="19.5" customHeight="1">
      <c r="A41" s="72" t="s">
        <v>827</v>
      </c>
      <c r="B41" s="153" t="s">
        <v>828</v>
      </c>
      <c r="D41" s="378" t="s">
        <v>829</v>
      </c>
      <c r="E41" s="378"/>
    </row>
    <row r="42" ht="12.75">
      <c r="A42" s="72"/>
    </row>
    <row r="43" spans="4:5" ht="12.75">
      <c r="D43" s="379" t="s">
        <v>830</v>
      </c>
      <c r="E43" s="379"/>
    </row>
  </sheetData>
  <mergeCells count="12">
    <mergeCell ref="A1:E1"/>
    <mergeCell ref="A2:E2"/>
    <mergeCell ref="A5:A7"/>
    <mergeCell ref="B5:B7"/>
    <mergeCell ref="C5:C7"/>
    <mergeCell ref="D5:E5"/>
    <mergeCell ref="D6:D7"/>
    <mergeCell ref="E6:E7"/>
    <mergeCell ref="A14:B14"/>
    <mergeCell ref="A27:B27"/>
    <mergeCell ref="D41:E41"/>
    <mergeCell ref="D43:E43"/>
  </mergeCells>
  <printOptions horizontalCentered="1" verticalCentered="1"/>
  <pageMargins left="0.39375" right="0.39375" top="0.7798611111111111" bottom="0.4798611111111111" header="0.2701388888888889" footer="0.19652777777777777"/>
  <pageSetup fitToHeight="0" horizontalDpi="300" verticalDpi="300" orientation="portrait" paperSize="9" r:id="rId1"/>
  <headerFooter alignWithMargins="0">
    <oddHeader>&amp;RZałącznik nr 5
 do uchwały Rady Gminy Nr  XXIV/212/09 
z dnia 12 marca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="75" zoomScaleNormal="75" workbookViewId="0" topLeftCell="A1">
      <pane ySplit="5" topLeftCell="BM69" activePane="bottomLeft" state="frozen"/>
      <selection pane="topLeft" activeCell="G91" sqref="G91"/>
      <selection pane="bottomLeft" activeCell="K87" sqref="K87"/>
    </sheetView>
  </sheetViews>
  <sheetFormatPr defaultColWidth="9.00390625" defaultRowHeight="12.75"/>
  <cols>
    <col min="1" max="1" width="5.625" style="68" customWidth="1"/>
    <col min="2" max="2" width="8.875" style="68" customWidth="1"/>
    <col min="3" max="3" width="6.875" style="68" customWidth="1"/>
    <col min="4" max="4" width="14.25390625" style="68" customWidth="1"/>
    <col min="5" max="5" width="14.875" style="68" customWidth="1"/>
    <col min="6" max="6" width="13.625" style="68" customWidth="1"/>
    <col min="7" max="7" width="15.625" style="1" customWidth="1"/>
    <col min="8" max="8" width="15.75390625" style="1" customWidth="1"/>
    <col min="9" max="9" width="12.75390625" style="1" customWidth="1"/>
    <col min="10" max="10" width="15.875" style="1" customWidth="1"/>
    <col min="11" max="11" width="11.875" style="1" customWidth="1"/>
  </cols>
  <sheetData>
    <row r="1" spans="1:10" ht="48.75" customHeight="1">
      <c r="A1" s="387" t="s">
        <v>831</v>
      </c>
      <c r="B1" s="387"/>
      <c r="C1" s="387"/>
      <c r="D1" s="387"/>
      <c r="E1" s="387"/>
      <c r="F1" s="387"/>
      <c r="G1" s="387"/>
      <c r="H1" s="387"/>
      <c r="I1" s="387"/>
      <c r="J1" s="387"/>
    </row>
    <row r="2" ht="12.75">
      <c r="J2" s="152" t="s">
        <v>832</v>
      </c>
    </row>
    <row r="3" spans="1:11" s="66" customFormat="1" ht="20.25" customHeight="1">
      <c r="A3" s="388" t="s">
        <v>833</v>
      </c>
      <c r="B3" s="388" t="s">
        <v>834</v>
      </c>
      <c r="C3" s="388" t="s">
        <v>835</v>
      </c>
      <c r="D3" s="353" t="s">
        <v>836</v>
      </c>
      <c r="E3" s="353" t="s">
        <v>837</v>
      </c>
      <c r="F3" s="353" t="s">
        <v>838</v>
      </c>
      <c r="G3" s="353"/>
      <c r="H3" s="353"/>
      <c r="I3" s="353"/>
      <c r="J3" s="353"/>
      <c r="K3" s="386" t="s">
        <v>839</v>
      </c>
    </row>
    <row r="4" spans="1:11" s="66" customFormat="1" ht="20.25" customHeight="1">
      <c r="A4" s="388"/>
      <c r="B4" s="388"/>
      <c r="C4" s="388"/>
      <c r="D4" s="353"/>
      <c r="E4" s="353"/>
      <c r="F4" s="353" t="s">
        <v>840</v>
      </c>
      <c r="G4" s="353" t="s">
        <v>841</v>
      </c>
      <c r="H4" s="353"/>
      <c r="I4" s="353"/>
      <c r="J4" s="353" t="s">
        <v>842</v>
      </c>
      <c r="K4" s="386"/>
    </row>
    <row r="5" spans="1:11" s="66" customFormat="1" ht="65.25" customHeight="1">
      <c r="A5" s="388"/>
      <c r="B5" s="388"/>
      <c r="C5" s="388"/>
      <c r="D5" s="353"/>
      <c r="E5" s="353"/>
      <c r="F5" s="353"/>
      <c r="G5" s="154" t="s">
        <v>843</v>
      </c>
      <c r="H5" s="154" t="s">
        <v>844</v>
      </c>
      <c r="I5" s="154" t="s">
        <v>845</v>
      </c>
      <c r="J5" s="353"/>
      <c r="K5" s="386"/>
    </row>
    <row r="6" spans="1:11" ht="9" customHeight="1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257">
        <v>11</v>
      </c>
    </row>
    <row r="7" spans="1:11" ht="12.75" customHeight="1" hidden="1">
      <c r="A7" s="17"/>
      <c r="B7" s="17"/>
      <c r="C7" s="18"/>
      <c r="D7" s="258"/>
      <c r="E7" s="258"/>
      <c r="F7" s="258"/>
      <c r="G7" s="258"/>
      <c r="H7" s="258"/>
      <c r="I7" s="258"/>
      <c r="J7" s="258"/>
      <c r="K7" s="259"/>
    </row>
    <row r="8" spans="1:11" ht="12.75" customHeight="1" hidden="1">
      <c r="A8" s="168"/>
      <c r="B8" s="168"/>
      <c r="C8" s="170"/>
      <c r="D8" s="260"/>
      <c r="E8" s="260"/>
      <c r="F8" s="260"/>
      <c r="G8" s="260"/>
      <c r="H8" s="260"/>
      <c r="I8" s="260"/>
      <c r="J8" s="260"/>
      <c r="K8" s="259"/>
    </row>
    <row r="9" spans="1:11" ht="12.75" customHeight="1" hidden="1">
      <c r="A9" s="170"/>
      <c r="B9" s="170"/>
      <c r="C9" s="170"/>
      <c r="D9" s="260"/>
      <c r="E9" s="260"/>
      <c r="F9" s="260"/>
      <c r="G9" s="260"/>
      <c r="H9" s="260"/>
      <c r="I9" s="260"/>
      <c r="J9" s="260"/>
      <c r="K9" s="259"/>
    </row>
    <row r="10" spans="1:11" ht="12.75" customHeight="1" hidden="1">
      <c r="A10" s="170"/>
      <c r="B10" s="170"/>
      <c r="C10" s="170"/>
      <c r="D10" s="260"/>
      <c r="E10" s="260"/>
      <c r="F10" s="260"/>
      <c r="G10" s="260"/>
      <c r="H10" s="260"/>
      <c r="I10" s="260"/>
      <c r="J10" s="260"/>
      <c r="K10" s="259"/>
    </row>
    <row r="11" spans="1:11" ht="12.75" customHeight="1" hidden="1">
      <c r="A11" s="170"/>
      <c r="B11" s="170"/>
      <c r="C11" s="170"/>
      <c r="D11" s="260"/>
      <c r="E11" s="260"/>
      <c r="F11" s="260"/>
      <c r="G11" s="260"/>
      <c r="H11" s="260"/>
      <c r="I11" s="260"/>
      <c r="J11" s="260"/>
      <c r="K11" s="259"/>
    </row>
    <row r="12" spans="1:11" ht="12.75" customHeight="1" hidden="1">
      <c r="A12" s="170"/>
      <c r="B12" s="170"/>
      <c r="C12" s="170"/>
      <c r="D12" s="260"/>
      <c r="E12" s="260"/>
      <c r="F12" s="260"/>
      <c r="G12" s="260"/>
      <c r="H12" s="260"/>
      <c r="I12" s="260"/>
      <c r="J12" s="260"/>
      <c r="K12" s="259"/>
    </row>
    <row r="13" spans="1:11" ht="12.75" customHeight="1" hidden="1">
      <c r="A13" s="170"/>
      <c r="B13" s="170"/>
      <c r="C13" s="170"/>
      <c r="D13" s="260"/>
      <c r="E13" s="260"/>
      <c r="F13" s="260"/>
      <c r="G13" s="260"/>
      <c r="H13" s="260"/>
      <c r="I13" s="260"/>
      <c r="J13" s="260"/>
      <c r="K13" s="259"/>
    </row>
    <row r="14" spans="1:11" ht="12.75" customHeight="1" hidden="1">
      <c r="A14" s="170"/>
      <c r="B14" s="170"/>
      <c r="C14" s="170"/>
      <c r="D14" s="260"/>
      <c r="E14" s="260"/>
      <c r="F14" s="260"/>
      <c r="G14" s="260"/>
      <c r="H14" s="260"/>
      <c r="I14" s="260"/>
      <c r="J14" s="260"/>
      <c r="K14" s="259"/>
    </row>
    <row r="15" spans="1:11" ht="12.75" customHeight="1" hidden="1">
      <c r="A15" s="170"/>
      <c r="B15" s="170"/>
      <c r="C15" s="170"/>
      <c r="D15" s="260"/>
      <c r="E15" s="260"/>
      <c r="F15" s="260"/>
      <c r="G15" s="260"/>
      <c r="H15" s="260"/>
      <c r="I15" s="260"/>
      <c r="J15" s="260"/>
      <c r="K15" s="259"/>
    </row>
    <row r="16" spans="1:11" ht="12.75" customHeight="1" hidden="1">
      <c r="A16" s="170"/>
      <c r="B16" s="170"/>
      <c r="C16" s="170"/>
      <c r="D16" s="260"/>
      <c r="E16" s="260"/>
      <c r="F16" s="260"/>
      <c r="G16" s="260"/>
      <c r="H16" s="260"/>
      <c r="I16" s="260"/>
      <c r="J16" s="260"/>
      <c r="K16" s="259"/>
    </row>
    <row r="17" spans="1:11" ht="12.75" customHeight="1" hidden="1">
      <c r="A17" s="156"/>
      <c r="B17" s="156"/>
      <c r="C17" s="22"/>
      <c r="D17" s="156"/>
      <c r="E17" s="261"/>
      <c r="F17" s="261"/>
      <c r="G17" s="22"/>
      <c r="H17" s="22"/>
      <c r="I17" s="22"/>
      <c r="J17" s="156"/>
      <c r="K17" s="259"/>
    </row>
    <row r="18" spans="1:11" ht="12.75" customHeight="1" hidden="1">
      <c r="A18" s="156"/>
      <c r="B18" s="156"/>
      <c r="C18" s="22"/>
      <c r="D18" s="156"/>
      <c r="E18" s="261"/>
      <c r="F18" s="261"/>
      <c r="G18" s="22"/>
      <c r="H18" s="22"/>
      <c r="I18" s="22"/>
      <c r="J18" s="156"/>
      <c r="K18" s="259"/>
    </row>
    <row r="19" spans="1:11" ht="12.75" customHeight="1" hidden="1">
      <c r="A19" s="156"/>
      <c r="B19" s="156"/>
      <c r="C19" s="22"/>
      <c r="D19" s="156"/>
      <c r="E19" s="261"/>
      <c r="F19" s="261"/>
      <c r="G19" s="22"/>
      <c r="H19" s="22"/>
      <c r="I19" s="22"/>
      <c r="J19" s="156"/>
      <c r="K19" s="259"/>
    </row>
    <row r="20" spans="1:11" s="16" customFormat="1" ht="19.5" customHeight="1">
      <c r="A20" s="18">
        <v>750</v>
      </c>
      <c r="B20" s="18"/>
      <c r="C20" s="18"/>
      <c r="D20" s="258">
        <f aca="true" t="shared" si="0" ref="D20:K20">D21</f>
        <v>90000</v>
      </c>
      <c r="E20" s="258">
        <f t="shared" si="0"/>
        <v>90000</v>
      </c>
      <c r="F20" s="258">
        <f t="shared" si="0"/>
        <v>90000</v>
      </c>
      <c r="G20" s="258">
        <f t="shared" si="0"/>
        <v>71459</v>
      </c>
      <c r="H20" s="258">
        <f t="shared" si="0"/>
        <v>12541</v>
      </c>
      <c r="I20" s="258">
        <f t="shared" si="0"/>
        <v>0</v>
      </c>
      <c r="J20" s="258">
        <f t="shared" si="0"/>
        <v>0</v>
      </c>
      <c r="K20" s="258">
        <f t="shared" si="0"/>
        <v>12000</v>
      </c>
    </row>
    <row r="21" spans="1:11" s="16" customFormat="1" ht="12.75">
      <c r="A21" s="18"/>
      <c r="B21" s="18">
        <v>75011</v>
      </c>
      <c r="C21" s="18"/>
      <c r="D21" s="258">
        <f>D22</f>
        <v>90000</v>
      </c>
      <c r="E21" s="258">
        <f>SUM(E24:E29)</f>
        <v>90000</v>
      </c>
      <c r="F21" s="258">
        <f>SUM(F24:F29)</f>
        <v>90000</v>
      </c>
      <c r="G21" s="258">
        <f>SUM(G24:G27)</f>
        <v>71459</v>
      </c>
      <c r="H21" s="258">
        <f>SUM(H24:H27)</f>
        <v>12541</v>
      </c>
      <c r="I21" s="258">
        <f>SUM(I24:I27)</f>
        <v>0</v>
      </c>
      <c r="J21" s="258">
        <f>SUM(J23:J27)</f>
        <v>0</v>
      </c>
      <c r="K21" s="258">
        <f>K23</f>
        <v>12000</v>
      </c>
    </row>
    <row r="22" spans="1:11" ht="12.75">
      <c r="A22" s="170"/>
      <c r="B22" s="170"/>
      <c r="C22" s="170">
        <v>2010</v>
      </c>
      <c r="D22" s="260">
        <v>90000</v>
      </c>
      <c r="E22" s="260"/>
      <c r="F22" s="260"/>
      <c r="G22" s="260"/>
      <c r="H22" s="260"/>
      <c r="I22" s="260"/>
      <c r="J22" s="260"/>
      <c r="K22" s="31"/>
    </row>
    <row r="23" spans="1:11" ht="12.75">
      <c r="A23" s="170"/>
      <c r="B23" s="170"/>
      <c r="C23" s="168" t="s">
        <v>846</v>
      </c>
      <c r="D23" s="260"/>
      <c r="E23" s="260"/>
      <c r="F23" s="260"/>
      <c r="G23" s="260"/>
      <c r="H23" s="260"/>
      <c r="I23" s="260"/>
      <c r="J23" s="260"/>
      <c r="K23" s="31">
        <v>12000</v>
      </c>
    </row>
    <row r="24" spans="1:11" ht="12.75">
      <c r="A24" s="170"/>
      <c r="B24" s="170"/>
      <c r="C24" s="170">
        <v>4010</v>
      </c>
      <c r="D24" s="260"/>
      <c r="E24" s="260">
        <f>F24+J24</f>
        <v>65021</v>
      </c>
      <c r="F24" s="260">
        <f>G24+H24+I24</f>
        <v>65021</v>
      </c>
      <c r="G24" s="260">
        <v>65021</v>
      </c>
      <c r="H24" s="260"/>
      <c r="I24" s="260"/>
      <c r="J24" s="260"/>
      <c r="K24" s="31"/>
    </row>
    <row r="25" spans="1:11" ht="12.75">
      <c r="A25" s="170"/>
      <c r="B25" s="170"/>
      <c r="C25" s="170">
        <v>4040</v>
      </c>
      <c r="D25" s="260"/>
      <c r="E25" s="260">
        <f>F25+J25</f>
        <v>6438</v>
      </c>
      <c r="F25" s="260">
        <f>G25</f>
        <v>6438</v>
      </c>
      <c r="G25" s="260">
        <v>6438</v>
      </c>
      <c r="H25" s="260"/>
      <c r="I25" s="260"/>
      <c r="J25" s="260"/>
      <c r="K25" s="31"/>
    </row>
    <row r="26" spans="1:11" ht="12.75">
      <c r="A26" s="170"/>
      <c r="B26" s="170"/>
      <c r="C26" s="170">
        <v>4110</v>
      </c>
      <c r="D26" s="260"/>
      <c r="E26" s="260">
        <f>F26+J26</f>
        <v>10790</v>
      </c>
      <c r="F26" s="260">
        <f>G26+H26+I26</f>
        <v>10790</v>
      </c>
      <c r="G26" s="260"/>
      <c r="H26" s="260">
        <v>10790</v>
      </c>
      <c r="I26" s="260"/>
      <c r="J26" s="260"/>
      <c r="K26" s="31"/>
    </row>
    <row r="27" spans="1:11" ht="12.75">
      <c r="A27" s="170"/>
      <c r="B27" s="170"/>
      <c r="C27" s="170">
        <v>4120</v>
      </c>
      <c r="D27" s="260"/>
      <c r="E27" s="260">
        <f>F27+J27</f>
        <v>1751</v>
      </c>
      <c r="F27" s="260">
        <f>G27+H27+I27</f>
        <v>1751</v>
      </c>
      <c r="G27" s="260"/>
      <c r="H27" s="260">
        <v>1751</v>
      </c>
      <c r="I27" s="260"/>
      <c r="J27" s="260"/>
      <c r="K27" s="31"/>
    </row>
    <row r="28" spans="1:11" ht="12.75">
      <c r="A28" s="170"/>
      <c r="B28" s="170"/>
      <c r="C28" s="170">
        <v>4210</v>
      </c>
      <c r="D28" s="260"/>
      <c r="E28" s="260">
        <f>F28+G28+H28+I28</f>
        <v>6000</v>
      </c>
      <c r="F28" s="260">
        <v>6000</v>
      </c>
      <c r="G28" s="260"/>
      <c r="H28" s="260"/>
      <c r="I28" s="260"/>
      <c r="J28" s="260"/>
      <c r="K28" s="31"/>
    </row>
    <row r="29" spans="1:11" ht="12.75">
      <c r="A29" s="170"/>
      <c r="B29" s="170"/>
      <c r="C29" s="170"/>
      <c r="D29" s="260"/>
      <c r="E29" s="260">
        <f>F29+G29+H29+I29</f>
        <v>0</v>
      </c>
      <c r="F29" s="260">
        <v>0</v>
      </c>
      <c r="G29" s="260"/>
      <c r="H29" s="260"/>
      <c r="I29" s="260"/>
      <c r="J29" s="260"/>
      <c r="K29" s="31"/>
    </row>
    <row r="30" spans="1:11" ht="12.75">
      <c r="A30" s="170"/>
      <c r="B30" s="170"/>
      <c r="C30" s="170"/>
      <c r="D30" s="260"/>
      <c r="E30" s="260"/>
      <c r="F30" s="260"/>
      <c r="G30" s="260"/>
      <c r="H30" s="260"/>
      <c r="I30" s="260"/>
      <c r="J30" s="260"/>
      <c r="K30" s="31"/>
    </row>
    <row r="31" spans="1:11" s="16" customFormat="1" ht="12.75">
      <c r="A31" s="18">
        <v>751</v>
      </c>
      <c r="B31" s="18"/>
      <c r="C31" s="18"/>
      <c r="D31" s="258">
        <f>D32+D37</f>
        <v>1549</v>
      </c>
      <c r="E31" s="258">
        <f>E34+E35+E36+E37</f>
        <v>1549</v>
      </c>
      <c r="F31" s="258">
        <f>F32+F37</f>
        <v>1549</v>
      </c>
      <c r="G31" s="258">
        <f>G32+G37</f>
        <v>1318</v>
      </c>
      <c r="H31" s="258">
        <f>H32+H37+H49</f>
        <v>231</v>
      </c>
      <c r="I31" s="258">
        <f>I32</f>
        <v>0</v>
      </c>
      <c r="J31" s="258">
        <f>J32</f>
        <v>0</v>
      </c>
      <c r="K31" s="30"/>
    </row>
    <row r="32" spans="1:11" ht="12.75">
      <c r="A32" s="170"/>
      <c r="B32" s="170">
        <v>75101</v>
      </c>
      <c r="C32" s="170"/>
      <c r="D32" s="260">
        <f>D33</f>
        <v>1549</v>
      </c>
      <c r="E32" s="260">
        <f aca="true" t="shared" si="1" ref="E32:J32">E34+E35+E36</f>
        <v>1549</v>
      </c>
      <c r="F32" s="260">
        <f t="shared" si="1"/>
        <v>1549</v>
      </c>
      <c r="G32" s="260">
        <f t="shared" si="1"/>
        <v>1318</v>
      </c>
      <c r="H32" s="260">
        <f t="shared" si="1"/>
        <v>231</v>
      </c>
      <c r="I32" s="260">
        <f t="shared" si="1"/>
        <v>0</v>
      </c>
      <c r="J32" s="260">
        <f t="shared" si="1"/>
        <v>0</v>
      </c>
      <c r="K32" s="31"/>
    </row>
    <row r="33" spans="1:11" ht="12.75">
      <c r="A33" s="170"/>
      <c r="B33" s="170"/>
      <c r="C33" s="170">
        <v>2010</v>
      </c>
      <c r="D33" s="260">
        <v>1549</v>
      </c>
      <c r="E33" s="260"/>
      <c r="F33" s="260"/>
      <c r="G33" s="260"/>
      <c r="H33" s="260"/>
      <c r="I33" s="260"/>
      <c r="J33" s="260"/>
      <c r="K33" s="31"/>
    </row>
    <row r="34" spans="1:11" ht="12.75">
      <c r="A34" s="170"/>
      <c r="B34" s="170"/>
      <c r="C34" s="170">
        <v>4010</v>
      </c>
      <c r="D34" s="260"/>
      <c r="E34" s="260">
        <f>F34+J34</f>
        <v>1318</v>
      </c>
      <c r="F34" s="260">
        <f>G34</f>
        <v>1318</v>
      </c>
      <c r="G34" s="260">
        <v>1318</v>
      </c>
      <c r="H34" s="260"/>
      <c r="I34" s="260"/>
      <c r="J34" s="260"/>
      <c r="K34" s="31"/>
    </row>
    <row r="35" spans="1:11" ht="12.75">
      <c r="A35" s="170"/>
      <c r="B35" s="170"/>
      <c r="C35" s="170">
        <v>4110</v>
      </c>
      <c r="D35" s="260"/>
      <c r="E35" s="260">
        <f>F35+J35</f>
        <v>199</v>
      </c>
      <c r="F35" s="260">
        <f>H35</f>
        <v>199</v>
      </c>
      <c r="G35" s="260"/>
      <c r="H35" s="260">
        <v>199</v>
      </c>
      <c r="I35" s="260"/>
      <c r="J35" s="260"/>
      <c r="K35" s="31"/>
    </row>
    <row r="36" spans="1:11" ht="12.75">
      <c r="A36" s="170"/>
      <c r="B36" s="170"/>
      <c r="C36" s="170">
        <v>4120</v>
      </c>
      <c r="D36" s="260"/>
      <c r="E36" s="260">
        <f>F36+J36</f>
        <v>32</v>
      </c>
      <c r="F36" s="260">
        <f>H36</f>
        <v>32</v>
      </c>
      <c r="G36" s="260"/>
      <c r="H36" s="260">
        <v>32</v>
      </c>
      <c r="I36" s="260"/>
      <c r="J36" s="260"/>
      <c r="K36" s="31"/>
    </row>
    <row r="37" spans="1:11" ht="12.75" hidden="1">
      <c r="A37" s="170"/>
      <c r="B37" s="262"/>
      <c r="C37" s="18"/>
      <c r="D37" s="263"/>
      <c r="E37" s="263"/>
      <c r="F37" s="263"/>
      <c r="G37" s="263"/>
      <c r="H37" s="263"/>
      <c r="I37" s="258"/>
      <c r="J37" s="260"/>
      <c r="K37" s="31"/>
    </row>
    <row r="38" spans="1:11" ht="12.75" hidden="1">
      <c r="A38" s="170"/>
      <c r="B38" s="170"/>
      <c r="C38" s="170"/>
      <c r="D38" s="260"/>
      <c r="E38" s="260"/>
      <c r="F38" s="260"/>
      <c r="G38" s="260"/>
      <c r="H38" s="260"/>
      <c r="I38" s="260"/>
      <c r="J38" s="260"/>
      <c r="K38" s="31"/>
    </row>
    <row r="39" spans="1:11" ht="12.75" hidden="1">
      <c r="A39" s="170"/>
      <c r="B39" s="170"/>
      <c r="C39" s="170"/>
      <c r="D39" s="260"/>
      <c r="E39" s="260"/>
      <c r="F39" s="260"/>
      <c r="G39" s="260"/>
      <c r="H39" s="260"/>
      <c r="I39" s="260"/>
      <c r="J39" s="260"/>
      <c r="K39" s="31"/>
    </row>
    <row r="40" spans="1:11" ht="12.75" hidden="1">
      <c r="A40" s="170"/>
      <c r="B40" s="170"/>
      <c r="C40" s="170"/>
      <c r="D40" s="260"/>
      <c r="E40" s="260"/>
      <c r="F40" s="260"/>
      <c r="G40" s="260"/>
      <c r="H40" s="260"/>
      <c r="I40" s="260"/>
      <c r="J40" s="260"/>
      <c r="K40" s="31"/>
    </row>
    <row r="41" spans="1:11" ht="12.75" hidden="1">
      <c r="A41" s="170"/>
      <c r="B41" s="170"/>
      <c r="C41" s="170"/>
      <c r="D41" s="260"/>
      <c r="E41" s="260"/>
      <c r="F41" s="260"/>
      <c r="G41" s="260"/>
      <c r="H41" s="260"/>
      <c r="I41" s="260"/>
      <c r="J41" s="260"/>
      <c r="K41" s="31"/>
    </row>
    <row r="42" spans="1:11" ht="12.75" hidden="1">
      <c r="A42" s="170"/>
      <c r="B42" s="170"/>
      <c r="C42" s="170"/>
      <c r="D42" s="260"/>
      <c r="E42" s="260"/>
      <c r="F42" s="260"/>
      <c r="G42" s="260"/>
      <c r="H42" s="260"/>
      <c r="I42" s="260"/>
      <c r="J42" s="260"/>
      <c r="K42" s="31"/>
    </row>
    <row r="43" spans="1:11" ht="12.75" hidden="1">
      <c r="A43" s="170"/>
      <c r="B43" s="170"/>
      <c r="C43" s="170"/>
      <c r="D43" s="260"/>
      <c r="E43" s="260"/>
      <c r="F43" s="260"/>
      <c r="G43" s="260"/>
      <c r="H43" s="260"/>
      <c r="I43" s="260"/>
      <c r="J43" s="260"/>
      <c r="K43" s="31"/>
    </row>
    <row r="44" spans="1:11" ht="12.75" hidden="1">
      <c r="A44" s="170"/>
      <c r="B44" s="170"/>
      <c r="C44" s="170"/>
      <c r="D44" s="260"/>
      <c r="E44" s="260"/>
      <c r="F44" s="260"/>
      <c r="G44" s="260"/>
      <c r="H44" s="260"/>
      <c r="I44" s="260"/>
      <c r="J44" s="260"/>
      <c r="K44" s="31"/>
    </row>
    <row r="45" spans="1:11" ht="12.75" hidden="1">
      <c r="A45" s="170"/>
      <c r="B45" s="170"/>
      <c r="C45" s="170"/>
      <c r="D45" s="260"/>
      <c r="E45" s="260"/>
      <c r="F45" s="260"/>
      <c r="G45" s="260"/>
      <c r="H45" s="260"/>
      <c r="I45" s="260"/>
      <c r="J45" s="260"/>
      <c r="K45" s="31"/>
    </row>
    <row r="46" spans="1:11" ht="12.75" hidden="1">
      <c r="A46" s="170"/>
      <c r="B46" s="170"/>
      <c r="C46" s="170"/>
      <c r="D46" s="260"/>
      <c r="E46" s="260"/>
      <c r="F46" s="260"/>
      <c r="G46" s="260"/>
      <c r="H46" s="260"/>
      <c r="I46" s="260"/>
      <c r="J46" s="260"/>
      <c r="K46" s="31"/>
    </row>
    <row r="47" spans="1:11" ht="12.75" hidden="1">
      <c r="A47" s="170"/>
      <c r="B47" s="170"/>
      <c r="C47" s="170"/>
      <c r="D47" s="260"/>
      <c r="E47" s="260"/>
      <c r="F47" s="260"/>
      <c r="G47" s="260"/>
      <c r="H47" s="260"/>
      <c r="I47" s="260"/>
      <c r="J47" s="260"/>
      <c r="K47" s="31"/>
    </row>
    <row r="48" spans="1:11" s="16" customFormat="1" ht="12.75">
      <c r="A48" s="18">
        <v>754</v>
      </c>
      <c r="B48" s="18"/>
      <c r="C48" s="18"/>
      <c r="D48" s="258">
        <f aca="true" t="shared" si="2" ref="D48:K48">D49</f>
        <v>0</v>
      </c>
      <c r="E48" s="258">
        <f t="shared" si="2"/>
        <v>0</v>
      </c>
      <c r="F48" s="258">
        <f t="shared" si="2"/>
        <v>0</v>
      </c>
      <c r="G48" s="258">
        <f t="shared" si="2"/>
        <v>0</v>
      </c>
      <c r="H48" s="258">
        <f t="shared" si="2"/>
        <v>0</v>
      </c>
      <c r="I48" s="258">
        <f t="shared" si="2"/>
        <v>0</v>
      </c>
      <c r="J48" s="258">
        <f t="shared" si="2"/>
        <v>0</v>
      </c>
      <c r="K48" s="258">
        <f t="shared" si="2"/>
        <v>0</v>
      </c>
    </row>
    <row r="49" spans="1:11" ht="12.75">
      <c r="A49" s="170"/>
      <c r="B49" s="170">
        <v>75414</v>
      </c>
      <c r="C49" s="170"/>
      <c r="D49" s="260">
        <f>D50</f>
        <v>0</v>
      </c>
      <c r="E49" s="260">
        <f>E51+E52+E53</f>
        <v>0</v>
      </c>
      <c r="F49" s="260">
        <f>F51+F52+F53</f>
        <v>0</v>
      </c>
      <c r="G49" s="260">
        <f>G51</f>
        <v>0</v>
      </c>
      <c r="H49" s="260">
        <f>H51</f>
        <v>0</v>
      </c>
      <c r="I49" s="260">
        <f>I51</f>
        <v>0</v>
      </c>
      <c r="J49" s="260">
        <f>J51</f>
        <v>0</v>
      </c>
      <c r="K49" s="31"/>
    </row>
    <row r="50" spans="1:11" ht="12.75">
      <c r="A50" s="170"/>
      <c r="B50" s="170"/>
      <c r="C50" s="170">
        <v>2010</v>
      </c>
      <c r="D50" s="260">
        <v>0</v>
      </c>
      <c r="E50" s="260"/>
      <c r="F50" s="260"/>
      <c r="G50" s="260"/>
      <c r="H50" s="260"/>
      <c r="I50" s="260"/>
      <c r="J50" s="260"/>
      <c r="K50" s="31"/>
    </row>
    <row r="51" spans="1:11" ht="12.75">
      <c r="A51" s="170"/>
      <c r="B51" s="170"/>
      <c r="C51" s="170">
        <v>4210</v>
      </c>
      <c r="D51" s="260"/>
      <c r="E51" s="260">
        <f>F51+J51</f>
        <v>0</v>
      </c>
      <c r="F51" s="260">
        <v>0</v>
      </c>
      <c r="G51" s="260"/>
      <c r="H51" s="260"/>
      <c r="I51" s="260"/>
      <c r="J51" s="260"/>
      <c r="K51" s="31"/>
    </row>
    <row r="52" spans="1:11" ht="12.75">
      <c r="A52" s="170"/>
      <c r="B52" s="170"/>
      <c r="C52" s="170">
        <v>4740</v>
      </c>
      <c r="D52" s="260"/>
      <c r="E52" s="260">
        <f>F52+J52</f>
        <v>0</v>
      </c>
      <c r="F52" s="260">
        <v>0</v>
      </c>
      <c r="G52" s="260"/>
      <c r="H52" s="260"/>
      <c r="I52" s="260"/>
      <c r="J52" s="260"/>
      <c r="K52" s="31"/>
    </row>
    <row r="53" spans="1:11" ht="12.75">
      <c r="A53" s="170"/>
      <c r="B53" s="170"/>
      <c r="C53" s="170">
        <v>4750</v>
      </c>
      <c r="D53" s="260"/>
      <c r="E53" s="260">
        <f>F53+J53</f>
        <v>0</v>
      </c>
      <c r="F53" s="260">
        <v>0</v>
      </c>
      <c r="G53" s="260"/>
      <c r="H53" s="260"/>
      <c r="I53" s="260"/>
      <c r="J53" s="260"/>
      <c r="K53" s="31"/>
    </row>
    <row r="54" spans="1:11" s="16" customFormat="1" ht="12.75">
      <c r="A54" s="18">
        <v>852</v>
      </c>
      <c r="B54" s="18"/>
      <c r="C54" s="18"/>
      <c r="D54" s="258">
        <f>D55+D75+D78</f>
        <v>4505295</v>
      </c>
      <c r="E54" s="258">
        <f>E55+E75+E78+E83</f>
        <v>4505295</v>
      </c>
      <c r="F54" s="258">
        <f>F55+F75+F78+F83</f>
        <v>4505295</v>
      </c>
      <c r="G54" s="258">
        <f>G55+G75+G78+G83</f>
        <v>81385</v>
      </c>
      <c r="H54" s="258">
        <f>H55+H75+H78</f>
        <v>17072</v>
      </c>
      <c r="I54" s="258">
        <f>I55+I75+I78+I83</f>
        <v>4360783</v>
      </c>
      <c r="J54" s="258">
        <f>J55+J75+J78</f>
        <v>0</v>
      </c>
      <c r="K54" s="258">
        <f>K55+K75+K78</f>
        <v>3241</v>
      </c>
    </row>
    <row r="55" spans="1:11" ht="12.75">
      <c r="A55" s="170"/>
      <c r="B55" s="170">
        <v>85212</v>
      </c>
      <c r="C55" s="170"/>
      <c r="D55" s="260">
        <f>D56+D73</f>
        <v>4380580</v>
      </c>
      <c r="E55" s="260">
        <f>E58+E59+E61+E62+E64+E65+E70+E71+E69+E68+E66+E63+E67+E74+E60</f>
        <v>4380580</v>
      </c>
      <c r="F55" s="260">
        <f>F58+F59+F61+F62+F64+F65+F70+F71+F69+F68+F66+F63+F67+F74+F60</f>
        <v>4380580</v>
      </c>
      <c r="G55" s="260">
        <f>G58+G59+G61+G62+G64+G65+G68+G63+G60</f>
        <v>81385</v>
      </c>
      <c r="H55" s="260">
        <f>H58+H59+H61+H62+H64+H65+H60+H68</f>
        <v>17072</v>
      </c>
      <c r="I55" s="260">
        <f>I58+I59+I61+I62+I64+I65</f>
        <v>4249163</v>
      </c>
      <c r="J55" s="260">
        <f>J58+J59+J61+J62+J64+J65+J74</f>
        <v>0</v>
      </c>
      <c r="K55" s="31">
        <f>SUM(K57)</f>
        <v>3241</v>
      </c>
    </row>
    <row r="56" spans="1:11" ht="12.75">
      <c r="A56" s="170"/>
      <c r="B56" s="170"/>
      <c r="C56" s="170">
        <v>2010</v>
      </c>
      <c r="D56" s="260">
        <v>4380580</v>
      </c>
      <c r="E56" s="260"/>
      <c r="F56" s="260"/>
      <c r="G56" s="260"/>
      <c r="H56" s="260"/>
      <c r="I56" s="260"/>
      <c r="J56" s="260"/>
      <c r="K56" s="31"/>
    </row>
    <row r="57" spans="1:11" ht="12.75">
      <c r="A57" s="170"/>
      <c r="B57" s="170"/>
      <c r="C57" s="168" t="s">
        <v>847</v>
      </c>
      <c r="D57" s="260"/>
      <c r="E57" s="260"/>
      <c r="F57" s="260"/>
      <c r="G57" s="260"/>
      <c r="H57" s="260"/>
      <c r="I57" s="260"/>
      <c r="J57" s="260"/>
      <c r="K57" s="31">
        <v>3241</v>
      </c>
    </row>
    <row r="58" spans="1:11" ht="12.75">
      <c r="A58" s="170"/>
      <c r="B58" s="170"/>
      <c r="C58" s="170">
        <v>3110</v>
      </c>
      <c r="D58" s="260"/>
      <c r="E58" s="260">
        <f aca="true" t="shared" si="3" ref="E58:E68">F58</f>
        <v>4249163</v>
      </c>
      <c r="F58" s="260">
        <f>I58</f>
        <v>4249163</v>
      </c>
      <c r="G58" s="260"/>
      <c r="H58" s="260"/>
      <c r="I58" s="260">
        <v>4249163</v>
      </c>
      <c r="J58" s="260"/>
      <c r="K58" s="31"/>
    </row>
    <row r="59" spans="1:11" ht="12.75">
      <c r="A59" s="170"/>
      <c r="B59" s="170"/>
      <c r="C59" s="170">
        <v>4010</v>
      </c>
      <c r="D59" s="260"/>
      <c r="E59" s="260">
        <f t="shared" si="3"/>
        <v>76113</v>
      </c>
      <c r="F59" s="260">
        <f>G59+H59+I59</f>
        <v>76113</v>
      </c>
      <c r="G59" s="260">
        <v>76113</v>
      </c>
      <c r="H59" s="260"/>
      <c r="I59" s="260"/>
      <c r="J59" s="260"/>
      <c r="K59" s="31"/>
    </row>
    <row r="60" spans="1:11" ht="12.75">
      <c r="A60" s="170"/>
      <c r="B60" s="170"/>
      <c r="C60" s="170">
        <v>4040</v>
      </c>
      <c r="D60" s="260"/>
      <c r="E60" s="260">
        <f>F60</f>
        <v>5272</v>
      </c>
      <c r="F60" s="260">
        <f>G60+H60</f>
        <v>5272</v>
      </c>
      <c r="G60" s="260">
        <v>5272</v>
      </c>
      <c r="H60" s="260"/>
      <c r="I60" s="260"/>
      <c r="J60" s="260"/>
      <c r="K60" s="31"/>
    </row>
    <row r="61" spans="1:11" ht="12.75">
      <c r="A61" s="170"/>
      <c r="B61" s="170"/>
      <c r="C61" s="170">
        <v>4110</v>
      </c>
      <c r="D61" s="260"/>
      <c r="E61" s="260">
        <f t="shared" si="3"/>
        <v>13070</v>
      </c>
      <c r="F61" s="260">
        <f>H61</f>
        <v>13070</v>
      </c>
      <c r="G61" s="260"/>
      <c r="H61" s="260">
        <v>13070</v>
      </c>
      <c r="I61" s="260"/>
      <c r="J61" s="260"/>
      <c r="K61" s="31"/>
    </row>
    <row r="62" spans="1:11" ht="12.75">
      <c r="A62" s="170"/>
      <c r="B62" s="170"/>
      <c r="C62" s="170">
        <v>4120</v>
      </c>
      <c r="D62" s="260"/>
      <c r="E62" s="260">
        <f t="shared" si="3"/>
        <v>1994</v>
      </c>
      <c r="F62" s="260">
        <f>H62</f>
        <v>1994</v>
      </c>
      <c r="G62" s="260"/>
      <c r="H62" s="260">
        <v>1994</v>
      </c>
      <c r="I62" s="260"/>
      <c r="J62" s="260"/>
      <c r="K62" s="31"/>
    </row>
    <row r="63" spans="1:11" ht="12.75">
      <c r="A63" s="170"/>
      <c r="B63" s="170"/>
      <c r="C63" s="170">
        <v>4170</v>
      </c>
      <c r="D63" s="260"/>
      <c r="E63" s="260">
        <f>F63</f>
        <v>0</v>
      </c>
      <c r="F63" s="260">
        <f>G63</f>
        <v>0</v>
      </c>
      <c r="G63" s="260">
        <v>0</v>
      </c>
      <c r="H63" s="260"/>
      <c r="I63" s="260"/>
      <c r="J63" s="260"/>
      <c r="K63" s="31"/>
    </row>
    <row r="64" spans="1:11" ht="12.75">
      <c r="A64" s="170"/>
      <c r="B64" s="170"/>
      <c r="C64" s="170">
        <v>4210</v>
      </c>
      <c r="D64" s="260"/>
      <c r="E64" s="260">
        <f t="shared" si="3"/>
        <v>13000</v>
      </c>
      <c r="F64" s="260">
        <v>13000</v>
      </c>
      <c r="G64" s="260"/>
      <c r="H64" s="260"/>
      <c r="I64" s="260"/>
      <c r="J64" s="260"/>
      <c r="K64" s="31"/>
    </row>
    <row r="65" spans="1:11" ht="12.75">
      <c r="A65" s="170"/>
      <c r="B65" s="170"/>
      <c r="C65" s="170">
        <v>4300</v>
      </c>
      <c r="D65" s="260"/>
      <c r="E65" s="260">
        <f t="shared" si="3"/>
        <v>13160</v>
      </c>
      <c r="F65" s="260">
        <v>13160</v>
      </c>
      <c r="G65" s="260"/>
      <c r="H65" s="260"/>
      <c r="I65" s="260"/>
      <c r="J65" s="260"/>
      <c r="K65" s="31"/>
    </row>
    <row r="66" spans="1:11" ht="12.75">
      <c r="A66" s="170"/>
      <c r="B66" s="170"/>
      <c r="C66" s="170">
        <v>4370</v>
      </c>
      <c r="D66" s="260"/>
      <c r="E66" s="260">
        <f>F66</f>
        <v>1000</v>
      </c>
      <c r="F66" s="260">
        <v>1000</v>
      </c>
      <c r="G66" s="260"/>
      <c r="H66" s="260"/>
      <c r="I66" s="260"/>
      <c r="J66" s="260"/>
      <c r="K66" s="31"/>
    </row>
    <row r="67" spans="1:11" ht="12.75">
      <c r="A67" s="170"/>
      <c r="B67" s="170"/>
      <c r="C67" s="170">
        <v>4410</v>
      </c>
      <c r="D67" s="260"/>
      <c r="E67" s="260">
        <f>F67</f>
        <v>400</v>
      </c>
      <c r="F67" s="260">
        <v>400</v>
      </c>
      <c r="G67" s="260"/>
      <c r="H67" s="260"/>
      <c r="I67" s="260"/>
      <c r="J67" s="260"/>
      <c r="K67" s="31"/>
    </row>
    <row r="68" spans="1:11" ht="12.75">
      <c r="A68" s="170"/>
      <c r="B68" s="170"/>
      <c r="C68" s="170">
        <v>4440</v>
      </c>
      <c r="D68" s="260"/>
      <c r="E68" s="260">
        <f t="shared" si="3"/>
        <v>2008</v>
      </c>
      <c r="F68" s="260">
        <v>2008</v>
      </c>
      <c r="G68" s="260"/>
      <c r="H68" s="260">
        <v>2008</v>
      </c>
      <c r="I68" s="260"/>
      <c r="J68" s="260"/>
      <c r="K68" s="31"/>
    </row>
    <row r="69" spans="1:11" ht="12.75">
      <c r="A69" s="170"/>
      <c r="B69" s="170"/>
      <c r="C69" s="170">
        <v>4700</v>
      </c>
      <c r="D69" s="260"/>
      <c r="E69" s="260">
        <f t="shared" si="3"/>
        <v>500</v>
      </c>
      <c r="F69" s="260">
        <v>500</v>
      </c>
      <c r="G69" s="260"/>
      <c r="H69" s="260"/>
      <c r="I69" s="260"/>
      <c r="J69" s="260"/>
      <c r="K69" s="31"/>
    </row>
    <row r="70" spans="1:11" ht="12.75">
      <c r="A70" s="170"/>
      <c r="B70" s="170"/>
      <c r="C70" s="170">
        <v>4740</v>
      </c>
      <c r="D70" s="260"/>
      <c r="E70" s="260">
        <f t="shared" si="3"/>
        <v>900</v>
      </c>
      <c r="F70" s="260">
        <v>900</v>
      </c>
      <c r="G70" s="260"/>
      <c r="H70" s="260"/>
      <c r="I70" s="260"/>
      <c r="J70" s="260"/>
      <c r="K70" s="31"/>
    </row>
    <row r="71" spans="1:11" ht="12.75">
      <c r="A71" s="170"/>
      <c r="B71" s="170"/>
      <c r="C71" s="170">
        <v>4750</v>
      </c>
      <c r="D71" s="260"/>
      <c r="E71" s="260">
        <f t="shared" si="3"/>
        <v>4000</v>
      </c>
      <c r="F71" s="260">
        <v>4000</v>
      </c>
      <c r="G71" s="260"/>
      <c r="H71" s="260"/>
      <c r="I71" s="260"/>
      <c r="J71" s="260"/>
      <c r="K71" s="31"/>
    </row>
    <row r="72" spans="1:11" ht="12.75">
      <c r="A72" s="170"/>
      <c r="B72" s="170"/>
      <c r="C72" s="170"/>
      <c r="D72" s="260"/>
      <c r="E72" s="260"/>
      <c r="F72" s="260"/>
      <c r="G72" s="260"/>
      <c r="H72" s="260"/>
      <c r="I72" s="260"/>
      <c r="J72" s="260"/>
      <c r="K72" s="31"/>
    </row>
    <row r="73" spans="1:11" ht="12.75" hidden="1">
      <c r="A73" s="170"/>
      <c r="B73" s="170"/>
      <c r="C73" s="170"/>
      <c r="D73" s="260"/>
      <c r="E73" s="260"/>
      <c r="F73" s="260"/>
      <c r="G73" s="260"/>
      <c r="H73" s="260"/>
      <c r="I73" s="260"/>
      <c r="J73" s="260"/>
      <c r="K73" s="31"/>
    </row>
    <row r="74" spans="1:11" ht="12.75" hidden="1">
      <c r="A74" s="170"/>
      <c r="B74" s="170"/>
      <c r="C74" s="170"/>
      <c r="D74" s="260"/>
      <c r="E74" s="260">
        <f>F74+J74</f>
        <v>0</v>
      </c>
      <c r="F74" s="260"/>
      <c r="G74" s="260"/>
      <c r="H74" s="260"/>
      <c r="I74" s="260"/>
      <c r="J74" s="260"/>
      <c r="K74" s="31"/>
    </row>
    <row r="75" spans="1:11" ht="12.75">
      <c r="A75" s="170"/>
      <c r="B75" s="170">
        <v>85213</v>
      </c>
      <c r="C75" s="170"/>
      <c r="D75" s="260">
        <f>D76</f>
        <v>13095</v>
      </c>
      <c r="E75" s="260">
        <f aca="true" t="shared" si="4" ref="E75:J75">E77</f>
        <v>13095</v>
      </c>
      <c r="F75" s="260">
        <f t="shared" si="4"/>
        <v>13095</v>
      </c>
      <c r="G75" s="260">
        <f t="shared" si="4"/>
        <v>0</v>
      </c>
      <c r="H75" s="260">
        <f t="shared" si="4"/>
        <v>0</v>
      </c>
      <c r="I75" s="260">
        <f t="shared" si="4"/>
        <v>0</v>
      </c>
      <c r="J75" s="260">
        <f t="shared" si="4"/>
        <v>0</v>
      </c>
      <c r="K75" s="31"/>
    </row>
    <row r="76" spans="1:11" ht="12.75">
      <c r="A76" s="170"/>
      <c r="B76" s="170"/>
      <c r="C76" s="170">
        <v>2010</v>
      </c>
      <c r="D76" s="260">
        <v>13095</v>
      </c>
      <c r="E76" s="260"/>
      <c r="F76" s="260"/>
      <c r="G76" s="260"/>
      <c r="H76" s="260"/>
      <c r="I76" s="260"/>
      <c r="J76" s="260"/>
      <c r="K76" s="31"/>
    </row>
    <row r="77" spans="1:11" ht="12.75">
      <c r="A77" s="170"/>
      <c r="B77" s="170"/>
      <c r="C77" s="170">
        <v>4290</v>
      </c>
      <c r="D77" s="260"/>
      <c r="E77" s="260">
        <f>F77</f>
        <v>13095</v>
      </c>
      <c r="F77" s="260">
        <v>13095</v>
      </c>
      <c r="G77" s="260"/>
      <c r="H77" s="260"/>
      <c r="I77" s="260"/>
      <c r="J77" s="260"/>
      <c r="K77" s="31"/>
    </row>
    <row r="78" spans="1:11" ht="12.75">
      <c r="A78" s="170"/>
      <c r="B78" s="170">
        <v>85214</v>
      </c>
      <c r="C78" s="170"/>
      <c r="D78" s="260">
        <f>D79</f>
        <v>111620</v>
      </c>
      <c r="E78" s="260">
        <f aca="true" t="shared" si="5" ref="E78:J78">E80</f>
        <v>111620</v>
      </c>
      <c r="F78" s="260">
        <f t="shared" si="5"/>
        <v>111620</v>
      </c>
      <c r="G78" s="260">
        <f t="shared" si="5"/>
        <v>0</v>
      </c>
      <c r="H78" s="260">
        <f t="shared" si="5"/>
        <v>0</v>
      </c>
      <c r="I78" s="260">
        <f t="shared" si="5"/>
        <v>111620</v>
      </c>
      <c r="J78" s="260">
        <f t="shared" si="5"/>
        <v>0</v>
      </c>
      <c r="K78" s="31"/>
    </row>
    <row r="79" spans="1:11" ht="12.75">
      <c r="A79" s="170"/>
      <c r="B79" s="170"/>
      <c r="C79" s="170">
        <v>2010</v>
      </c>
      <c r="D79" s="260">
        <v>111620</v>
      </c>
      <c r="E79" s="260"/>
      <c r="F79" s="260"/>
      <c r="G79" s="260"/>
      <c r="H79" s="260"/>
      <c r="I79" s="260"/>
      <c r="J79" s="260"/>
      <c r="K79" s="31"/>
    </row>
    <row r="80" spans="1:11" ht="12.75">
      <c r="A80" s="170"/>
      <c r="B80" s="170"/>
      <c r="C80" s="170">
        <v>3110</v>
      </c>
      <c r="D80" s="260"/>
      <c r="E80" s="260">
        <f>F80</f>
        <v>111620</v>
      </c>
      <c r="F80" s="260">
        <f>G80+H80+I80</f>
        <v>111620</v>
      </c>
      <c r="G80" s="260"/>
      <c r="H80" s="260"/>
      <c r="I80" s="260">
        <v>111620</v>
      </c>
      <c r="J80" s="260"/>
      <c r="K80" s="31"/>
    </row>
    <row r="81" spans="1:11" ht="12.75" hidden="1">
      <c r="A81" s="170"/>
      <c r="B81" s="170"/>
      <c r="C81" s="170"/>
      <c r="D81" s="260"/>
      <c r="E81" s="260"/>
      <c r="F81" s="260"/>
      <c r="G81" s="260"/>
      <c r="H81" s="260"/>
      <c r="I81" s="260"/>
      <c r="J81" s="260"/>
      <c r="K81" s="31"/>
    </row>
    <row r="82" spans="1:11" ht="12.75" hidden="1">
      <c r="A82" s="170"/>
      <c r="B82" s="170"/>
      <c r="C82" s="170"/>
      <c r="D82" s="260"/>
      <c r="E82" s="260"/>
      <c r="F82" s="260"/>
      <c r="G82" s="260"/>
      <c r="H82" s="260"/>
      <c r="I82" s="260"/>
      <c r="J82" s="260"/>
      <c r="K82" s="31"/>
    </row>
    <row r="83" spans="1:11" ht="12.75" hidden="1">
      <c r="A83" s="170"/>
      <c r="B83" s="170"/>
      <c r="C83" s="170"/>
      <c r="D83" s="260"/>
      <c r="E83" s="260"/>
      <c r="F83" s="260"/>
      <c r="G83" s="260"/>
      <c r="H83" s="260"/>
      <c r="I83" s="260"/>
      <c r="J83" s="260"/>
      <c r="K83" s="31"/>
    </row>
    <row r="84" spans="1:11" ht="12.75" hidden="1">
      <c r="A84" s="170"/>
      <c r="B84" s="170"/>
      <c r="C84" s="170"/>
      <c r="D84" s="260"/>
      <c r="E84" s="260"/>
      <c r="F84" s="260"/>
      <c r="G84" s="260"/>
      <c r="H84" s="260"/>
      <c r="I84" s="260"/>
      <c r="J84" s="260"/>
      <c r="K84" s="31"/>
    </row>
    <row r="85" spans="1:11" ht="12.75" hidden="1">
      <c r="A85" s="170"/>
      <c r="B85" s="170"/>
      <c r="C85" s="170"/>
      <c r="D85" s="260"/>
      <c r="E85" s="260"/>
      <c r="F85" s="260"/>
      <c r="G85" s="260"/>
      <c r="H85" s="260"/>
      <c r="I85" s="260"/>
      <c r="J85" s="260"/>
      <c r="K85" s="31"/>
    </row>
    <row r="86" spans="1:11" s="16" customFormat="1" ht="15">
      <c r="A86" s="385" t="s">
        <v>848</v>
      </c>
      <c r="B86" s="385"/>
      <c r="C86" s="385"/>
      <c r="D86" s="258">
        <f>D21+D31+D48+D54+D7</f>
        <v>4596844</v>
      </c>
      <c r="E86" s="258">
        <f aca="true" t="shared" si="6" ref="E86:J86">E21+E31+E48+E54+E7</f>
        <v>4596844</v>
      </c>
      <c r="F86" s="258">
        <f t="shared" si="6"/>
        <v>4596844</v>
      </c>
      <c r="G86" s="258">
        <f>G21+G31+G48+G54+G7</f>
        <v>154162</v>
      </c>
      <c r="H86" s="258">
        <f t="shared" si="6"/>
        <v>29844</v>
      </c>
      <c r="I86" s="258">
        <f t="shared" si="6"/>
        <v>4360783</v>
      </c>
      <c r="J86" s="258">
        <f t="shared" si="6"/>
        <v>0</v>
      </c>
      <c r="K86" s="258">
        <f>K21+K31+K48+K54+K7</f>
        <v>15241</v>
      </c>
    </row>
    <row r="89" spans="9:10" ht="12.75">
      <c r="I89" s="352" t="s">
        <v>849</v>
      </c>
      <c r="J89" s="352"/>
    </row>
    <row r="90" spans="9:10" ht="12.75">
      <c r="I90" s="68"/>
      <c r="J90" s="68"/>
    </row>
    <row r="91" spans="9:10" ht="12.75">
      <c r="I91" s="352" t="s">
        <v>850</v>
      </c>
      <c r="J91" s="352"/>
    </row>
  </sheetData>
  <mergeCells count="14">
    <mergeCell ref="A1:J1"/>
    <mergeCell ref="A3:A5"/>
    <mergeCell ref="B3:B5"/>
    <mergeCell ref="C3:C5"/>
    <mergeCell ref="D3:D5"/>
    <mergeCell ref="E3:E5"/>
    <mergeCell ref="F3:J3"/>
    <mergeCell ref="A86:C86"/>
    <mergeCell ref="I89:J89"/>
    <mergeCell ref="I91:J91"/>
    <mergeCell ref="K3:K5"/>
    <mergeCell ref="F4:F5"/>
    <mergeCell ref="G4:I4"/>
    <mergeCell ref="J4:J5"/>
  </mergeCells>
  <printOptions horizontalCentered="1"/>
  <pageMargins left="0.5513888888888889" right="0.5513888888888889" top="0.9902777777777778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&amp;A
 do uchwały Rady Gminy Nr XXIV/212/09
z dnia 12 marca 2009r.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B9" sqref="B9"/>
    </sheetView>
  </sheetViews>
  <sheetFormatPr defaultColWidth="9.00390625" defaultRowHeight="12.75"/>
  <cols>
    <col min="1" max="1" width="4.75390625" style="1" customWidth="1"/>
    <col min="2" max="2" width="37.75390625" style="1" customWidth="1"/>
    <col min="3" max="3" width="15.125" style="1" customWidth="1"/>
    <col min="4" max="4" width="12.125" style="1" customWidth="1"/>
    <col min="5" max="5" width="12.875" style="1" customWidth="1"/>
    <col min="6" max="6" width="13.00390625" style="1" customWidth="1"/>
    <col min="7" max="7" width="12.125" style="1" customWidth="1"/>
    <col min="8" max="8" width="12.00390625" style="1" customWidth="1"/>
    <col min="9" max="9" width="10.625" style="1" customWidth="1"/>
    <col min="10" max="10" width="10.25390625" style="2" customWidth="1"/>
  </cols>
  <sheetData>
    <row r="1" spans="1:10" ht="18">
      <c r="A1" s="338" t="s">
        <v>855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6" ht="18">
      <c r="A2" s="69"/>
      <c r="B2" s="69"/>
      <c r="C2" s="69"/>
      <c r="D2" s="69"/>
      <c r="E2" s="69"/>
      <c r="F2" s="69"/>
    </row>
    <row r="3" spans="2:10" ht="12.75">
      <c r="B3" s="68"/>
      <c r="C3" s="68"/>
      <c r="D3" s="68"/>
      <c r="E3" s="68"/>
      <c r="J3" s="265" t="s">
        <v>856</v>
      </c>
    </row>
    <row r="4" spans="1:10" ht="15.75" customHeight="1">
      <c r="A4" s="394" t="s">
        <v>857</v>
      </c>
      <c r="B4" s="394" t="s">
        <v>858</v>
      </c>
      <c r="C4" s="395" t="s">
        <v>1291</v>
      </c>
      <c r="D4" s="394" t="s">
        <v>859</v>
      </c>
      <c r="E4" s="394"/>
      <c r="F4" s="394"/>
      <c r="G4" s="394"/>
      <c r="H4" s="394"/>
      <c r="I4" s="394"/>
      <c r="J4" s="394"/>
    </row>
    <row r="5" spans="1:10" ht="15.75" customHeight="1">
      <c r="A5" s="394"/>
      <c r="B5" s="394"/>
      <c r="C5" s="395"/>
      <c r="D5" s="394">
        <v>2009</v>
      </c>
      <c r="E5" s="394">
        <v>2010</v>
      </c>
      <c r="F5" s="394">
        <v>2011</v>
      </c>
      <c r="G5" s="396">
        <v>2012</v>
      </c>
      <c r="H5" s="396">
        <v>2013</v>
      </c>
      <c r="I5" s="390">
        <v>2014</v>
      </c>
      <c r="J5" s="391">
        <v>2015</v>
      </c>
    </row>
    <row r="6" spans="1:10" ht="15.75" customHeight="1">
      <c r="A6" s="394"/>
      <c r="B6" s="394"/>
      <c r="C6" s="395"/>
      <c r="D6" s="394"/>
      <c r="E6" s="394"/>
      <c r="F6" s="394"/>
      <c r="G6" s="396"/>
      <c r="H6" s="396"/>
      <c r="I6" s="390"/>
      <c r="J6" s="391"/>
    </row>
    <row r="7" spans="1:10" ht="15.75" customHeight="1">
      <c r="A7" s="394"/>
      <c r="B7" s="394"/>
      <c r="C7" s="395"/>
      <c r="D7" s="394"/>
      <c r="E7" s="394"/>
      <c r="F7" s="394"/>
      <c r="G7" s="396"/>
      <c r="H7" s="396"/>
      <c r="I7" s="390"/>
      <c r="J7" s="391"/>
    </row>
    <row r="8" spans="1:10" ht="15.75" customHeight="1">
      <c r="A8" s="394"/>
      <c r="B8" s="394"/>
      <c r="C8" s="395"/>
      <c r="D8" s="394"/>
      <c r="E8" s="394"/>
      <c r="F8" s="394"/>
      <c r="G8" s="396"/>
      <c r="H8" s="396"/>
      <c r="I8" s="390"/>
      <c r="J8" s="391"/>
    </row>
    <row r="9" spans="1:10" ht="7.5" customHeight="1">
      <c r="A9" s="268">
        <v>1</v>
      </c>
      <c r="B9" s="268">
        <v>2</v>
      </c>
      <c r="C9" s="268">
        <v>3</v>
      </c>
      <c r="D9" s="268">
        <v>4</v>
      </c>
      <c r="E9" s="268">
        <v>5</v>
      </c>
      <c r="F9" s="269">
        <v>6</v>
      </c>
      <c r="G9" s="270">
        <v>7</v>
      </c>
      <c r="H9" s="270">
        <v>8</v>
      </c>
      <c r="I9" s="270">
        <v>9</v>
      </c>
      <c r="J9" s="271">
        <v>10</v>
      </c>
    </row>
    <row r="10" spans="1:10" ht="19.5" customHeight="1">
      <c r="A10" s="272" t="s">
        <v>860</v>
      </c>
      <c r="B10" s="273" t="s">
        <v>861</v>
      </c>
      <c r="C10" s="274"/>
      <c r="D10" s="274"/>
      <c r="E10" s="274"/>
      <c r="F10" s="274"/>
      <c r="G10" s="275"/>
      <c r="H10" s="275"/>
      <c r="I10" s="275"/>
      <c r="J10" s="276"/>
    </row>
    <row r="11" spans="1:10" ht="19.5" customHeight="1">
      <c r="A11" s="277" t="s">
        <v>862</v>
      </c>
      <c r="B11" s="278" t="s">
        <v>863</v>
      </c>
      <c r="C11" s="279">
        <v>4180630</v>
      </c>
      <c r="D11" s="279">
        <v>7752355</v>
      </c>
      <c r="E11" s="279">
        <v>6967905</v>
      </c>
      <c r="F11" s="279">
        <v>6195853</v>
      </c>
      <c r="G11" s="279">
        <v>5423801</v>
      </c>
      <c r="H11" s="279">
        <v>4251749</v>
      </c>
      <c r="I11" s="279">
        <v>2041663</v>
      </c>
      <c r="J11" s="280"/>
    </row>
    <row r="12" spans="1:10" ht="19.5" customHeight="1">
      <c r="A12" s="277" t="s">
        <v>864</v>
      </c>
      <c r="B12" s="278" t="s">
        <v>865</v>
      </c>
      <c r="C12" s="279">
        <v>761261</v>
      </c>
      <c r="D12" s="279">
        <v>1745913</v>
      </c>
      <c r="E12" s="279">
        <v>1152864</v>
      </c>
      <c r="F12" s="279">
        <v>864648</v>
      </c>
      <c r="G12" s="279">
        <v>576432</v>
      </c>
      <c r="H12" s="279">
        <v>288216</v>
      </c>
      <c r="I12" s="279"/>
      <c r="J12" s="280"/>
    </row>
    <row r="13" spans="1:10" ht="19.5" customHeight="1">
      <c r="A13" s="277" t="s">
        <v>866</v>
      </c>
      <c r="B13" s="278" t="s">
        <v>867</v>
      </c>
      <c r="C13" s="279"/>
      <c r="D13" s="279"/>
      <c r="E13" s="279"/>
      <c r="F13" s="279"/>
      <c r="G13" s="279"/>
      <c r="H13" s="279"/>
      <c r="I13" s="279"/>
      <c r="J13" s="280"/>
    </row>
    <row r="14" spans="1:10" ht="19.5" customHeight="1">
      <c r="A14" s="281" t="s">
        <v>868</v>
      </c>
      <c r="B14" s="278" t="s">
        <v>869</v>
      </c>
      <c r="C14" s="279"/>
      <c r="D14" s="279"/>
      <c r="E14" s="279"/>
      <c r="F14" s="279"/>
      <c r="G14" s="279"/>
      <c r="H14" s="279"/>
      <c r="I14" s="279"/>
      <c r="J14" s="280"/>
    </row>
    <row r="15" spans="1:10" ht="19.5" customHeight="1">
      <c r="A15" s="281"/>
      <c r="B15" s="278" t="s">
        <v>870</v>
      </c>
      <c r="C15" s="279"/>
      <c r="D15" s="279"/>
      <c r="E15" s="279"/>
      <c r="F15" s="279"/>
      <c r="G15" s="279"/>
      <c r="H15" s="279"/>
      <c r="I15" s="279"/>
      <c r="J15" s="280"/>
    </row>
    <row r="16" spans="1:10" ht="19.5" customHeight="1">
      <c r="A16" s="281"/>
      <c r="B16" s="278" t="s">
        <v>871</v>
      </c>
      <c r="C16" s="279"/>
      <c r="D16" s="279"/>
      <c r="E16" s="279"/>
      <c r="F16" s="279"/>
      <c r="G16" s="279"/>
      <c r="H16" s="279"/>
      <c r="I16" s="279"/>
      <c r="J16" s="280"/>
    </row>
    <row r="17" spans="1:10" ht="19.5" customHeight="1">
      <c r="A17" s="281"/>
      <c r="B17" s="282" t="s">
        <v>872</v>
      </c>
      <c r="C17" s="279"/>
      <c r="D17" s="279"/>
      <c r="E17" s="279"/>
      <c r="F17" s="279"/>
      <c r="G17" s="279"/>
      <c r="H17" s="279"/>
      <c r="I17" s="279"/>
      <c r="J17" s="280"/>
    </row>
    <row r="18" spans="1:10" ht="19.5" customHeight="1">
      <c r="A18" s="281"/>
      <c r="B18" s="282" t="s">
        <v>873</v>
      </c>
      <c r="C18" s="279"/>
      <c r="D18" s="279"/>
      <c r="E18" s="279"/>
      <c r="F18" s="279"/>
      <c r="G18" s="279"/>
      <c r="H18" s="279"/>
      <c r="I18" s="279"/>
      <c r="J18" s="280"/>
    </row>
    <row r="19" spans="1:10" ht="19.5" customHeight="1">
      <c r="A19" s="281"/>
      <c r="B19" s="282" t="s">
        <v>874</v>
      </c>
      <c r="C19" s="279"/>
      <c r="D19" s="279"/>
      <c r="E19" s="279"/>
      <c r="F19" s="279"/>
      <c r="G19" s="279"/>
      <c r="H19" s="279"/>
      <c r="I19" s="279"/>
      <c r="J19" s="280"/>
    </row>
    <row r="20" spans="1:10" ht="19.5" customHeight="1">
      <c r="A20" s="283"/>
      <c r="B20" s="282" t="s">
        <v>875</v>
      </c>
      <c r="C20" s="279"/>
      <c r="D20" s="279"/>
      <c r="E20" s="279"/>
      <c r="F20" s="279"/>
      <c r="G20" s="279"/>
      <c r="H20" s="279"/>
      <c r="I20" s="279"/>
      <c r="J20" s="280"/>
    </row>
    <row r="21" spans="1:10" s="16" customFormat="1" ht="19.5" customHeight="1">
      <c r="A21" s="284" t="s">
        <v>876</v>
      </c>
      <c r="B21" s="285" t="s">
        <v>877</v>
      </c>
      <c r="C21" s="286">
        <v>26840777</v>
      </c>
      <c r="D21" s="286">
        <v>42994757</v>
      </c>
      <c r="E21" s="286">
        <v>37451089</v>
      </c>
      <c r="F21" s="286">
        <v>26214136</v>
      </c>
      <c r="G21" s="287">
        <v>26897914</v>
      </c>
      <c r="H21" s="287">
        <v>27599638</v>
      </c>
      <c r="I21" s="287">
        <v>28319784</v>
      </c>
      <c r="J21" s="287">
        <v>29058839</v>
      </c>
    </row>
    <row r="22" spans="1:10" s="16" customFormat="1" ht="30.75" customHeight="1">
      <c r="A22" s="284" t="s">
        <v>878</v>
      </c>
      <c r="B22" s="288" t="s">
        <v>879</v>
      </c>
      <c r="C22" s="286">
        <f>C11+C12</f>
        <v>4941891</v>
      </c>
      <c r="D22" s="287">
        <f aca="true" t="shared" si="0" ref="D22:I22">D11+D12</f>
        <v>9498268</v>
      </c>
      <c r="E22" s="287">
        <f t="shared" si="0"/>
        <v>8120769</v>
      </c>
      <c r="F22" s="287">
        <f t="shared" si="0"/>
        <v>7060501</v>
      </c>
      <c r="G22" s="287">
        <f t="shared" si="0"/>
        <v>6000233</v>
      </c>
      <c r="H22" s="287">
        <f t="shared" si="0"/>
        <v>4539965</v>
      </c>
      <c r="I22" s="287">
        <f t="shared" si="0"/>
        <v>2041663</v>
      </c>
      <c r="J22" s="289"/>
    </row>
    <row r="23" spans="1:10" s="16" customFormat="1" ht="14.25" customHeight="1">
      <c r="A23" s="392" t="s">
        <v>880</v>
      </c>
      <c r="B23" s="393" t="s">
        <v>881</v>
      </c>
      <c r="C23" s="389">
        <f>C22/C21</f>
        <v>0.1841187756971417</v>
      </c>
      <c r="D23" s="389">
        <f aca="true" t="shared" si="1" ref="D23:J23">D22/D21</f>
        <v>0.22091688993613803</v>
      </c>
      <c r="E23" s="389">
        <f t="shared" si="1"/>
        <v>0.216836658608245</v>
      </c>
      <c r="F23" s="389">
        <f t="shared" si="1"/>
        <v>0.2693394510503798</v>
      </c>
      <c r="G23" s="389">
        <f t="shared" si="1"/>
        <v>0.22307428747076818</v>
      </c>
      <c r="H23" s="389">
        <f t="shared" si="1"/>
        <v>0.16449364299633204</v>
      </c>
      <c r="I23" s="389">
        <f t="shared" si="1"/>
        <v>0.07209316991965758</v>
      </c>
      <c r="J23" s="389">
        <f t="shared" si="1"/>
        <v>0</v>
      </c>
    </row>
    <row r="24" spans="1:10" s="16" customFormat="1" ht="12.75">
      <c r="A24" s="392"/>
      <c r="B24" s="393"/>
      <c r="C24" s="389"/>
      <c r="D24" s="389"/>
      <c r="E24" s="389"/>
      <c r="F24" s="389"/>
      <c r="G24" s="389"/>
      <c r="H24" s="389"/>
      <c r="I24" s="389"/>
      <c r="J24" s="389"/>
    </row>
    <row r="25" spans="1:10" ht="12.75">
      <c r="A25" s="66"/>
      <c r="B25" s="264"/>
      <c r="C25" s="290"/>
      <c r="D25" s="290"/>
      <c r="E25" s="290"/>
      <c r="F25" s="290"/>
      <c r="G25" s="290"/>
      <c r="H25" s="290"/>
      <c r="I25" s="290"/>
      <c r="J25" s="291"/>
    </row>
    <row r="26" spans="1:7" ht="12.75">
      <c r="A26" s="68"/>
      <c r="B26" s="68"/>
      <c r="C26" s="68"/>
      <c r="D26" s="68"/>
      <c r="E26" s="68"/>
      <c r="F26" s="68"/>
      <c r="G26" s="66" t="s">
        <v>882</v>
      </c>
    </row>
    <row r="27" spans="1:7" ht="12.75">
      <c r="A27" s="68"/>
      <c r="B27" s="68"/>
      <c r="C27" s="68"/>
      <c r="D27" s="68"/>
      <c r="E27" s="68"/>
      <c r="F27" s="68"/>
      <c r="G27" s="68"/>
    </row>
    <row r="28" spans="1:7" ht="12.75">
      <c r="A28" s="68"/>
      <c r="B28" s="68"/>
      <c r="C28" s="68"/>
      <c r="D28" s="68"/>
      <c r="E28" s="68"/>
      <c r="F28" s="68"/>
      <c r="G28" s="66" t="s">
        <v>883</v>
      </c>
    </row>
  </sheetData>
  <mergeCells count="22">
    <mergeCell ref="A1:J1"/>
    <mergeCell ref="A4:A8"/>
    <mergeCell ref="B4:B8"/>
    <mergeCell ref="C4:C8"/>
    <mergeCell ref="D4:J4"/>
    <mergeCell ref="D5:D8"/>
    <mergeCell ref="E5:E8"/>
    <mergeCell ref="F5:F8"/>
    <mergeCell ref="G5:G8"/>
    <mergeCell ref="H5:H8"/>
    <mergeCell ref="E23:E24"/>
    <mergeCell ref="F23:F24"/>
    <mergeCell ref="G23:G24"/>
    <mergeCell ref="H23:H24"/>
    <mergeCell ref="A23:A24"/>
    <mergeCell ref="B23:B24"/>
    <mergeCell ref="C23:C24"/>
    <mergeCell ref="D23:D24"/>
    <mergeCell ref="I23:I24"/>
    <mergeCell ref="J23:J24"/>
    <mergeCell ref="I5:I8"/>
    <mergeCell ref="J5:J8"/>
  </mergeCells>
  <printOptions horizontalCentered="1" verticalCentered="1"/>
  <pageMargins left="0.19652777777777777" right="0.5902777777777778" top="0.9055555555555556" bottom="0.6298611111111111" header="0.3541666666666667" footer="0.5118055555555556"/>
  <pageSetup fitToHeight="0" horizontalDpi="300" verticalDpi="300" orientation="landscape" paperSize="9" r:id="rId1"/>
  <headerFooter alignWithMargins="0">
    <oddHeader>&amp;R&amp;9Załącznik nr &amp;A
 do uchwały Rady Gminy Nr  XXIV/212/09
z dnia 12 marca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9">
      <selection activeCell="B33" sqref="B33"/>
    </sheetView>
  </sheetViews>
  <sheetFormatPr defaultColWidth="9.00390625" defaultRowHeight="12.75"/>
  <cols>
    <col min="1" max="1" width="5.625" style="68" customWidth="1"/>
    <col min="2" max="2" width="60.625" style="68" customWidth="1"/>
    <col min="3" max="3" width="15.75390625" style="68" customWidth="1"/>
    <col min="4" max="4" width="16.25390625" style="68" customWidth="1"/>
    <col min="5" max="7" width="12.75390625" style="68" customWidth="1"/>
    <col min="8" max="8" width="11.375" style="68" customWidth="1"/>
    <col min="9" max="9" width="11.625" style="68" customWidth="1"/>
    <col min="10" max="10" width="11.125" style="65" customWidth="1"/>
    <col min="11" max="16384" width="9.125" style="68" customWidth="1"/>
  </cols>
  <sheetData>
    <row r="1" spans="1:10" ht="18" customHeight="1">
      <c r="A1" s="354" t="s">
        <v>884</v>
      </c>
      <c r="B1" s="354"/>
      <c r="C1" s="354"/>
      <c r="D1" s="354"/>
      <c r="E1" s="354"/>
      <c r="F1" s="354"/>
      <c r="G1" s="354"/>
      <c r="H1" s="354"/>
      <c r="I1" s="354"/>
      <c r="J1" s="354"/>
    </row>
    <row r="2" ht="12.75">
      <c r="J2" s="265" t="s">
        <v>885</v>
      </c>
    </row>
    <row r="3" spans="1:10" ht="24.75" customHeight="1">
      <c r="A3" s="394" t="s">
        <v>886</v>
      </c>
      <c r="B3" s="394" t="s">
        <v>887</v>
      </c>
      <c r="C3" s="382" t="s">
        <v>1290</v>
      </c>
      <c r="D3" s="394" t="s">
        <v>888</v>
      </c>
      <c r="E3" s="394" t="s">
        <v>889</v>
      </c>
      <c r="F3" s="394"/>
      <c r="G3" s="394"/>
      <c r="H3" s="394"/>
      <c r="I3" s="394"/>
      <c r="J3" s="394"/>
    </row>
    <row r="4" spans="1:10" ht="18.75" customHeight="1">
      <c r="A4" s="394"/>
      <c r="B4" s="394"/>
      <c r="C4" s="382"/>
      <c r="D4" s="394"/>
      <c r="E4" s="267">
        <v>2010</v>
      </c>
      <c r="F4" s="267">
        <v>2011</v>
      </c>
      <c r="G4" s="292">
        <v>2012</v>
      </c>
      <c r="H4" s="293">
        <v>2013</v>
      </c>
      <c r="I4" s="294">
        <v>2014</v>
      </c>
      <c r="J4" s="266">
        <v>2015</v>
      </c>
    </row>
    <row r="5" spans="1:10" ht="7.5" customHeight="1">
      <c r="A5" s="295">
        <v>1</v>
      </c>
      <c r="B5" s="268">
        <v>2</v>
      </c>
      <c r="C5" s="268">
        <v>3</v>
      </c>
      <c r="D5" s="268">
        <v>4</v>
      </c>
      <c r="E5" s="268">
        <v>5</v>
      </c>
      <c r="F5" s="268">
        <v>6</v>
      </c>
      <c r="G5" s="296">
        <v>7</v>
      </c>
      <c r="H5" s="297">
        <v>8</v>
      </c>
      <c r="I5" s="298">
        <v>9</v>
      </c>
      <c r="J5" s="271">
        <v>10</v>
      </c>
    </row>
    <row r="6" spans="1:10" ht="17.25" customHeight="1">
      <c r="A6" s="299" t="s">
        <v>890</v>
      </c>
      <c r="B6" s="300" t="s">
        <v>891</v>
      </c>
      <c r="C6" s="301">
        <f>SUM(C7,C11,C12,C13)</f>
        <v>26840777</v>
      </c>
      <c r="D6" s="301">
        <f aca="true" t="shared" si="0" ref="D6:J6">SUM(D7,D11,D12,D13)</f>
        <v>42994757</v>
      </c>
      <c r="E6" s="301">
        <f t="shared" si="0"/>
        <v>37451089</v>
      </c>
      <c r="F6" s="301">
        <f t="shared" si="0"/>
        <v>26214136</v>
      </c>
      <c r="G6" s="301">
        <f t="shared" si="0"/>
        <v>26897914</v>
      </c>
      <c r="H6" s="301">
        <f t="shared" si="0"/>
        <v>27599638</v>
      </c>
      <c r="I6" s="302">
        <f t="shared" si="0"/>
        <v>28319784</v>
      </c>
      <c r="J6" s="303">
        <f t="shared" si="0"/>
        <v>29058839</v>
      </c>
    </row>
    <row r="7" spans="1:10" ht="17.25" customHeight="1">
      <c r="A7" s="304" t="s">
        <v>892</v>
      </c>
      <c r="B7" s="305" t="s">
        <v>893</v>
      </c>
      <c r="C7" s="306">
        <v>6949743</v>
      </c>
      <c r="D7" s="306">
        <v>6210177</v>
      </c>
      <c r="E7" s="306">
        <v>6365431</v>
      </c>
      <c r="F7" s="306">
        <v>6524567</v>
      </c>
      <c r="G7" s="306">
        <v>6687681</v>
      </c>
      <c r="H7" s="306">
        <v>6854873</v>
      </c>
      <c r="I7" s="307">
        <v>7026245</v>
      </c>
      <c r="J7" s="306">
        <v>7201901</v>
      </c>
    </row>
    <row r="8" spans="1:10" ht="16.5" customHeight="1">
      <c r="A8" s="304" t="s">
        <v>894</v>
      </c>
      <c r="B8" s="305" t="s">
        <v>895</v>
      </c>
      <c r="C8" s="306">
        <v>3585933</v>
      </c>
      <c r="D8" s="306">
        <v>3741874</v>
      </c>
      <c r="E8" s="306">
        <v>3835418</v>
      </c>
      <c r="F8" s="306">
        <v>3931303</v>
      </c>
      <c r="G8" s="306">
        <v>4029586</v>
      </c>
      <c r="H8" s="306">
        <v>4130326</v>
      </c>
      <c r="I8" s="307">
        <v>4233584</v>
      </c>
      <c r="J8" s="306">
        <v>4339423</v>
      </c>
    </row>
    <row r="9" spans="1:10" ht="14.25" customHeight="1">
      <c r="A9" s="304" t="s">
        <v>896</v>
      </c>
      <c r="B9" s="305" t="s">
        <v>897</v>
      </c>
      <c r="C9" s="306">
        <v>357326</v>
      </c>
      <c r="D9" s="306">
        <v>367400</v>
      </c>
      <c r="E9" s="306">
        <v>376585</v>
      </c>
      <c r="F9" s="306">
        <v>385999</v>
      </c>
      <c r="G9" s="306">
        <v>395649</v>
      </c>
      <c r="H9" s="306">
        <v>405541</v>
      </c>
      <c r="I9" s="307">
        <v>415679</v>
      </c>
      <c r="J9" s="306">
        <v>426071</v>
      </c>
    </row>
    <row r="10" spans="1:10" ht="15.75" customHeight="1">
      <c r="A10" s="304" t="s">
        <v>898</v>
      </c>
      <c r="B10" s="308" t="s">
        <v>899</v>
      </c>
      <c r="C10" s="309">
        <v>1652877</v>
      </c>
      <c r="D10" s="309">
        <v>1785093</v>
      </c>
      <c r="E10" s="309">
        <v>1829720</v>
      </c>
      <c r="F10" s="309">
        <v>1875463</v>
      </c>
      <c r="G10" s="306">
        <v>1922349</v>
      </c>
      <c r="H10" s="306">
        <v>1970409</v>
      </c>
      <c r="I10" s="307">
        <v>2019668</v>
      </c>
      <c r="J10" s="306">
        <v>2070160</v>
      </c>
    </row>
    <row r="11" spans="1:10" ht="15" customHeight="1">
      <c r="A11" s="304" t="s">
        <v>900</v>
      </c>
      <c r="B11" s="310" t="s">
        <v>901</v>
      </c>
      <c r="C11" s="306">
        <v>11725391</v>
      </c>
      <c r="D11" s="306">
        <v>13273732</v>
      </c>
      <c r="E11" s="306">
        <v>13663164</v>
      </c>
      <c r="F11" s="306">
        <v>14004743</v>
      </c>
      <c r="G11" s="306">
        <v>14354862</v>
      </c>
      <c r="H11" s="306">
        <v>14713733</v>
      </c>
      <c r="I11" s="307">
        <v>15081576</v>
      </c>
      <c r="J11" s="306">
        <v>15458616</v>
      </c>
    </row>
    <row r="12" spans="1:10" ht="15.75" customHeight="1">
      <c r="A12" s="304" t="s">
        <v>902</v>
      </c>
      <c r="B12" s="305" t="s">
        <v>903</v>
      </c>
      <c r="C12" s="306">
        <v>7859655</v>
      </c>
      <c r="D12" s="306">
        <v>6124358</v>
      </c>
      <c r="E12" s="306">
        <v>5519249</v>
      </c>
      <c r="F12" s="306">
        <v>5684826</v>
      </c>
      <c r="G12" s="306">
        <v>5855371</v>
      </c>
      <c r="H12" s="306">
        <v>6031032</v>
      </c>
      <c r="I12" s="307">
        <v>6211963</v>
      </c>
      <c r="J12" s="306">
        <v>6398322</v>
      </c>
    </row>
    <row r="13" spans="1:10" ht="15.75" customHeight="1">
      <c r="A13" s="304" t="s">
        <v>904</v>
      </c>
      <c r="B13" s="305" t="s">
        <v>905</v>
      </c>
      <c r="C13" s="306">
        <v>305988</v>
      </c>
      <c r="D13" s="306">
        <v>17386490</v>
      </c>
      <c r="E13" s="306">
        <v>11903245</v>
      </c>
      <c r="F13" s="306">
        <v>0</v>
      </c>
      <c r="G13" s="306">
        <v>0</v>
      </c>
      <c r="H13" s="306">
        <v>0</v>
      </c>
      <c r="I13" s="307">
        <v>0</v>
      </c>
      <c r="J13" s="306"/>
    </row>
    <row r="14" spans="1:10" s="148" customFormat="1" ht="14.25" customHeight="1">
      <c r="A14" s="311" t="s">
        <v>906</v>
      </c>
      <c r="B14" s="312" t="s">
        <v>907</v>
      </c>
      <c r="C14" s="313">
        <v>28038623</v>
      </c>
      <c r="D14" s="313">
        <v>47525134</v>
      </c>
      <c r="E14" s="313">
        <v>35364814</v>
      </c>
      <c r="F14" s="313">
        <v>24509092</v>
      </c>
      <c r="G14" s="313">
        <v>24143548</v>
      </c>
      <c r="H14" s="313">
        <v>26117413</v>
      </c>
      <c r="I14" s="314">
        <v>26011482</v>
      </c>
      <c r="J14" s="313">
        <v>26970399</v>
      </c>
    </row>
    <row r="15" spans="1:10" ht="19.5" customHeight="1">
      <c r="A15" s="304" t="s">
        <v>908</v>
      </c>
      <c r="B15" s="312" t="s">
        <v>909</v>
      </c>
      <c r="C15" s="313">
        <f>SUM(C16,C20,C24:C25)</f>
        <v>1897845</v>
      </c>
      <c r="D15" s="313">
        <f aca="true" t="shared" si="1" ref="D15:I15">SUM(D16,D20,D24:D25)</f>
        <v>5434506</v>
      </c>
      <c r="E15" s="313">
        <f t="shared" si="1"/>
        <v>2047499</v>
      </c>
      <c r="F15" s="313">
        <f t="shared" si="1"/>
        <v>1615268</v>
      </c>
      <c r="G15" s="313">
        <f t="shared" si="1"/>
        <v>1525268</v>
      </c>
      <c r="H15" s="313">
        <f t="shared" si="1"/>
        <v>1834268</v>
      </c>
      <c r="I15" s="314">
        <f t="shared" si="1"/>
        <v>2781302</v>
      </c>
      <c r="J15" s="313">
        <f>SUM(J16,J20,J24:J25)</f>
        <v>2163663</v>
      </c>
    </row>
    <row r="16" spans="1:10" s="148" customFormat="1" ht="17.25" customHeight="1">
      <c r="A16" s="311" t="s">
        <v>910</v>
      </c>
      <c r="B16" s="315" t="s">
        <v>911</v>
      </c>
      <c r="C16" s="313">
        <f>SUM(C17:C19)</f>
        <v>1897845</v>
      </c>
      <c r="D16" s="313">
        <f aca="true" t="shared" si="2" ref="D16:I16">SUM(D17:D19)</f>
        <v>3920506</v>
      </c>
      <c r="E16" s="313">
        <f t="shared" si="2"/>
        <v>770585</v>
      </c>
      <c r="F16" s="313">
        <f t="shared" si="2"/>
        <v>201600</v>
      </c>
      <c r="G16" s="313">
        <f t="shared" si="2"/>
        <v>187600</v>
      </c>
      <c r="H16" s="313">
        <f t="shared" si="2"/>
        <v>173600</v>
      </c>
      <c r="I16" s="314">
        <f t="shared" si="2"/>
        <v>0</v>
      </c>
      <c r="J16" s="313">
        <f>SUM(J17:J19)</f>
        <v>0</v>
      </c>
    </row>
    <row r="17" spans="1:10" ht="17.25" customHeight="1">
      <c r="A17" s="304" t="s">
        <v>912</v>
      </c>
      <c r="B17" s="305" t="s">
        <v>913</v>
      </c>
      <c r="C17" s="316">
        <v>845806</v>
      </c>
      <c r="D17" s="316">
        <v>717450</v>
      </c>
      <c r="E17" s="316">
        <v>159600</v>
      </c>
      <c r="F17" s="316">
        <v>159600</v>
      </c>
      <c r="G17" s="316">
        <v>159600</v>
      </c>
      <c r="H17" s="316">
        <v>159600</v>
      </c>
      <c r="I17" s="317"/>
      <c r="J17" s="306"/>
    </row>
    <row r="18" spans="1:10" s="320" customFormat="1" ht="26.25" customHeight="1">
      <c r="A18" s="318" t="s">
        <v>914</v>
      </c>
      <c r="B18" s="319" t="s">
        <v>915</v>
      </c>
      <c r="C18" s="316">
        <v>875316</v>
      </c>
      <c r="D18" s="316">
        <v>3073056</v>
      </c>
      <c r="E18" s="316">
        <v>512985</v>
      </c>
      <c r="F18" s="316"/>
      <c r="G18" s="316"/>
      <c r="H18" s="316"/>
      <c r="I18" s="317"/>
      <c r="J18" s="316"/>
    </row>
    <row r="19" spans="1:10" ht="15.75" customHeight="1">
      <c r="A19" s="304" t="s">
        <v>916</v>
      </c>
      <c r="B19" s="305" t="s">
        <v>917</v>
      </c>
      <c r="C19" s="306">
        <v>176723</v>
      </c>
      <c r="D19" s="306">
        <v>130000</v>
      </c>
      <c r="E19" s="306">
        <v>98000</v>
      </c>
      <c r="F19" s="306">
        <v>42000</v>
      </c>
      <c r="G19" s="306">
        <v>28000</v>
      </c>
      <c r="H19" s="306">
        <v>14000</v>
      </c>
      <c r="I19" s="307"/>
      <c r="J19" s="306"/>
    </row>
    <row r="20" spans="1:10" s="148" customFormat="1" ht="15" customHeight="1">
      <c r="A20" s="311" t="s">
        <v>918</v>
      </c>
      <c r="B20" s="315" t="s">
        <v>919</v>
      </c>
      <c r="C20" s="313">
        <f>SUM(C21:C23)</f>
        <v>0</v>
      </c>
      <c r="D20" s="313">
        <f aca="true" t="shared" si="3" ref="D20:J20">SUM(D21:D23)</f>
        <v>140000</v>
      </c>
      <c r="E20" s="313">
        <f t="shared" si="3"/>
        <v>1276914</v>
      </c>
      <c r="F20" s="313">
        <f t="shared" si="3"/>
        <v>1413668</v>
      </c>
      <c r="G20" s="313">
        <f t="shared" si="3"/>
        <v>1337668</v>
      </c>
      <c r="H20" s="313">
        <f t="shared" si="3"/>
        <v>1660668</v>
      </c>
      <c r="I20" s="314">
        <f t="shared" si="3"/>
        <v>2781302</v>
      </c>
      <c r="J20" s="313">
        <f t="shared" si="3"/>
        <v>2163663</v>
      </c>
    </row>
    <row r="21" spans="1:10" ht="13.5" customHeight="1">
      <c r="A21" s="304" t="s">
        <v>920</v>
      </c>
      <c r="B21" s="305" t="s">
        <v>921</v>
      </c>
      <c r="C21" s="306"/>
      <c r="D21" s="306"/>
      <c r="E21" s="306">
        <v>247754</v>
      </c>
      <c r="F21" s="306">
        <v>443508</v>
      </c>
      <c r="G21" s="306">
        <v>443508</v>
      </c>
      <c r="H21" s="306">
        <v>843508</v>
      </c>
      <c r="I21" s="307">
        <v>2041140</v>
      </c>
      <c r="J21" s="306">
        <v>2041663</v>
      </c>
    </row>
    <row r="22" spans="1:10" s="320" customFormat="1" ht="27.75" customHeight="1">
      <c r="A22" s="318" t="s">
        <v>922</v>
      </c>
      <c r="B22" s="319" t="s">
        <v>923</v>
      </c>
      <c r="C22" s="316"/>
      <c r="D22" s="316"/>
      <c r="E22" s="316">
        <v>457160</v>
      </c>
      <c r="F22" s="316">
        <v>457160</v>
      </c>
      <c r="G22" s="316">
        <v>457160</v>
      </c>
      <c r="H22" s="316">
        <v>457160</v>
      </c>
      <c r="I22" s="317">
        <v>457162</v>
      </c>
      <c r="J22" s="316"/>
    </row>
    <row r="23" spans="1:10" ht="15.75" customHeight="1">
      <c r="A23" s="304" t="s">
        <v>924</v>
      </c>
      <c r="B23" s="305" t="s">
        <v>925</v>
      </c>
      <c r="C23" s="306"/>
      <c r="D23" s="306">
        <v>140000</v>
      </c>
      <c r="E23" s="306">
        <v>572000</v>
      </c>
      <c r="F23" s="306">
        <v>513000</v>
      </c>
      <c r="G23" s="306">
        <v>437000</v>
      </c>
      <c r="H23" s="306">
        <v>360000</v>
      </c>
      <c r="I23" s="307">
        <v>283000</v>
      </c>
      <c r="J23" s="306">
        <v>122000</v>
      </c>
    </row>
    <row r="24" spans="1:10" s="148" customFormat="1" ht="11.25" customHeight="1">
      <c r="A24" s="311" t="s">
        <v>926</v>
      </c>
      <c r="B24" s="321" t="s">
        <v>927</v>
      </c>
      <c r="C24" s="313"/>
      <c r="D24" s="313">
        <v>1374000</v>
      </c>
      <c r="E24" s="313"/>
      <c r="F24" s="313"/>
      <c r="G24" s="313"/>
      <c r="H24" s="313"/>
      <c r="I24" s="314"/>
      <c r="J24" s="313"/>
    </row>
    <row r="25" spans="1:10" s="148" customFormat="1" ht="13.5" customHeight="1">
      <c r="A25" s="311" t="s">
        <v>928</v>
      </c>
      <c r="B25" s="321" t="s">
        <v>929</v>
      </c>
      <c r="C25" s="313"/>
      <c r="D25" s="313"/>
      <c r="E25" s="313"/>
      <c r="F25" s="313"/>
      <c r="G25" s="313"/>
      <c r="H25" s="313"/>
      <c r="I25" s="314"/>
      <c r="J25" s="313"/>
    </row>
    <row r="26" spans="1:10" s="148" customFormat="1" ht="15.75" customHeight="1">
      <c r="A26" s="311" t="s">
        <v>930</v>
      </c>
      <c r="B26" s="312" t="s">
        <v>931</v>
      </c>
      <c r="C26" s="313">
        <f>C6-C14</f>
        <v>-1197846</v>
      </c>
      <c r="D26" s="313">
        <f aca="true" t="shared" si="4" ref="D26:I26">D6-D14</f>
        <v>-4530377</v>
      </c>
      <c r="E26" s="313">
        <f t="shared" si="4"/>
        <v>2086275</v>
      </c>
      <c r="F26" s="313">
        <f t="shared" si="4"/>
        <v>1705044</v>
      </c>
      <c r="G26" s="313">
        <f t="shared" si="4"/>
        <v>2754366</v>
      </c>
      <c r="H26" s="313">
        <f t="shared" si="4"/>
        <v>1482225</v>
      </c>
      <c r="I26" s="314">
        <f t="shared" si="4"/>
        <v>2308302</v>
      </c>
      <c r="J26" s="313">
        <f>J6-J14</f>
        <v>2088440</v>
      </c>
    </row>
    <row r="27" spans="1:10" s="148" customFormat="1" ht="19.5" customHeight="1">
      <c r="A27" s="311" t="s">
        <v>932</v>
      </c>
      <c r="B27" s="312" t="s">
        <v>933</v>
      </c>
      <c r="C27" s="313">
        <v>4941891</v>
      </c>
      <c r="D27" s="313">
        <v>9498268</v>
      </c>
      <c r="E27" s="313">
        <v>8120769</v>
      </c>
      <c r="F27" s="313">
        <v>7060501</v>
      </c>
      <c r="G27" s="313">
        <v>6000233</v>
      </c>
      <c r="H27" s="313">
        <v>4539965</v>
      </c>
      <c r="I27" s="314">
        <v>2041663</v>
      </c>
      <c r="J27" s="313"/>
    </row>
    <row r="28" spans="1:10" s="148" customFormat="1" ht="29.25" customHeight="1">
      <c r="A28" s="311" t="s">
        <v>934</v>
      </c>
      <c r="B28" s="322" t="s">
        <v>935</v>
      </c>
      <c r="C28" s="313">
        <v>3586041</v>
      </c>
      <c r="D28" s="313">
        <v>2798787</v>
      </c>
      <c r="E28" s="313">
        <v>1828642</v>
      </c>
      <c r="F28" s="313">
        <v>1371482</v>
      </c>
      <c r="G28" s="313">
        <v>914322</v>
      </c>
      <c r="H28" s="313">
        <v>457162</v>
      </c>
      <c r="I28" s="314">
        <v>0</v>
      </c>
      <c r="J28" s="313"/>
    </row>
    <row r="29" spans="1:10" s="148" customFormat="1" ht="16.5" customHeight="1">
      <c r="A29" s="311" t="s">
        <v>936</v>
      </c>
      <c r="B29" s="312" t="s">
        <v>937</v>
      </c>
      <c r="C29" s="323">
        <f>C27/C6</f>
        <v>0.1841187756971417</v>
      </c>
      <c r="D29" s="323">
        <f aca="true" t="shared" si="5" ref="D29:I29">D27/D6</f>
        <v>0.22091688993613803</v>
      </c>
      <c r="E29" s="323">
        <f t="shared" si="5"/>
        <v>0.216836658608245</v>
      </c>
      <c r="F29" s="323">
        <f t="shared" si="5"/>
        <v>0.2693394510503798</v>
      </c>
      <c r="G29" s="323">
        <f t="shared" si="5"/>
        <v>0.22307428747076818</v>
      </c>
      <c r="H29" s="323">
        <f t="shared" si="5"/>
        <v>0.16449364299633204</v>
      </c>
      <c r="I29" s="324">
        <f t="shared" si="5"/>
        <v>0.07209316991965758</v>
      </c>
      <c r="J29" s="323">
        <f>J27/J6</f>
        <v>0</v>
      </c>
    </row>
    <row r="30" spans="1:10" s="148" customFormat="1" ht="19.5" customHeight="1">
      <c r="A30" s="311" t="s">
        <v>938</v>
      </c>
      <c r="B30" s="325" t="s">
        <v>939</v>
      </c>
      <c r="C30" s="323">
        <f>(C15)/C6</f>
        <v>0.07070752832527911</v>
      </c>
      <c r="D30" s="323">
        <f aca="true" t="shared" si="6" ref="D30:J30">(D15)/D6</f>
        <v>0.12639927235779005</v>
      </c>
      <c r="E30" s="323">
        <f t="shared" si="6"/>
        <v>0.05467128072030162</v>
      </c>
      <c r="F30" s="323">
        <f t="shared" si="6"/>
        <v>0.06161820477318039</v>
      </c>
      <c r="G30" s="323">
        <f t="shared" si="6"/>
        <v>0.05670580997470659</v>
      </c>
      <c r="H30" s="323">
        <f t="shared" si="6"/>
        <v>0.06645985719088054</v>
      </c>
      <c r="I30" s="323">
        <f t="shared" si="6"/>
        <v>0.09821056544781556</v>
      </c>
      <c r="J30" s="323">
        <f t="shared" si="6"/>
        <v>0.07445799882094395</v>
      </c>
    </row>
    <row r="31" spans="1:10" s="148" customFormat="1" ht="21" customHeight="1">
      <c r="A31" s="311" t="s">
        <v>940</v>
      </c>
      <c r="B31" s="326" t="s">
        <v>941</v>
      </c>
      <c r="C31" s="323">
        <f>(C27-C28)/C6</f>
        <v>0.05051455850179002</v>
      </c>
      <c r="D31" s="323">
        <f aca="true" t="shared" si="7" ref="D31:I31">(D27-D28)/D6</f>
        <v>0.15582088299743152</v>
      </c>
      <c r="E31" s="323">
        <f t="shared" si="7"/>
        <v>0.16800918659534841</v>
      </c>
      <c r="F31" s="323">
        <f t="shared" si="7"/>
        <v>0.21702103780952384</v>
      </c>
      <c r="G31" s="323">
        <f t="shared" si="7"/>
        <v>0.18908198606033166</v>
      </c>
      <c r="H31" s="323">
        <f t="shared" si="7"/>
        <v>0.1479295851633996</v>
      </c>
      <c r="I31" s="324">
        <f t="shared" si="7"/>
        <v>0.07209316991965758</v>
      </c>
      <c r="J31" s="323">
        <f>(J27-J28)/J6</f>
        <v>0</v>
      </c>
    </row>
    <row r="32" spans="1:10" s="148" customFormat="1" ht="30" customHeight="1">
      <c r="A32" s="329" t="s">
        <v>942</v>
      </c>
      <c r="B32" s="325" t="s">
        <v>1292</v>
      </c>
      <c r="C32" s="334">
        <f>(C15-C18-C22)/C6</f>
        <v>0.038096102806561824</v>
      </c>
      <c r="D32" s="334">
        <f aca="true" t="shared" si="8" ref="D32:I32">(D15-D18-D22)/D6</f>
        <v>0.05492413877347882</v>
      </c>
      <c r="E32" s="334">
        <f t="shared" si="8"/>
        <v>0.028766960554871983</v>
      </c>
      <c r="F32" s="334">
        <f t="shared" si="8"/>
        <v>0.04417875912446628</v>
      </c>
      <c r="G32" s="334">
        <f t="shared" si="8"/>
        <v>0.03970969644709251</v>
      </c>
      <c r="H32" s="334">
        <f t="shared" si="8"/>
        <v>0.04989587182266666</v>
      </c>
      <c r="I32" s="335">
        <f t="shared" si="8"/>
        <v>0.08206771633568957</v>
      </c>
      <c r="J32" s="334">
        <f>(J15-J18-J22)/J6</f>
        <v>0.07445799882094395</v>
      </c>
    </row>
    <row r="33" spans="3:9" ht="12.75">
      <c r="C33" s="327"/>
      <c r="D33" s="327"/>
      <c r="E33" s="327"/>
      <c r="F33" s="327"/>
      <c r="G33" s="327"/>
      <c r="H33" s="327"/>
      <c r="I33" s="327"/>
    </row>
    <row r="34" spans="3:9" ht="12.75">
      <c r="C34" s="327"/>
      <c r="D34" s="327"/>
      <c r="E34" s="327"/>
      <c r="F34" s="327"/>
      <c r="G34" s="327"/>
      <c r="H34" s="327"/>
      <c r="I34" s="327"/>
    </row>
    <row r="35" spans="3:9" ht="12.75">
      <c r="C35" s="327"/>
      <c r="D35" s="327"/>
      <c r="E35" s="327"/>
      <c r="F35" s="66" t="s">
        <v>943</v>
      </c>
      <c r="G35" s="327"/>
      <c r="H35" s="327"/>
      <c r="I35" s="327"/>
    </row>
    <row r="37" ht="12.75">
      <c r="F37" s="66" t="s">
        <v>944</v>
      </c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23611111111111113" right="0.23611111111111113" top="0.15763888888888888" bottom="0.19652777777777777" header="0.15763888888888888" footer="0.19652777777777777"/>
  <pageSetup fitToHeight="0" horizontalDpi="300" verticalDpi="300" orientation="landscape" paperSize="9" scale="85" r:id="rId1"/>
  <headerFooter alignWithMargins="0">
    <oddHeader>&amp;R&amp;9Załącznik nr &amp;A
 do uchwały Rady Gminy Nr XXIV/212/09
z dnia 12 marca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2009-03-18T11:54:59Z</cp:lastPrinted>
  <dcterms:created xsi:type="dcterms:W3CDTF">1998-12-09T13:02:10Z</dcterms:created>
  <dcterms:modified xsi:type="dcterms:W3CDTF">2009-05-20T12:53:52Z</dcterms:modified>
  <cp:category/>
  <cp:version/>
  <cp:contentType/>
  <cp:contentStatus/>
  <cp:revision>1</cp:revision>
</cp:coreProperties>
</file>