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3a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HJaroszewska</author>
  </authors>
  <commentList>
    <comment ref="D19" authorId="0">
      <text>
        <r>
          <rPr>
            <b/>
            <sz val="8"/>
            <rFont val="Tahoma"/>
            <family val="0"/>
          </rPr>
          <t>HJaroszewska: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<sst xmlns="http://schemas.openxmlformats.org/spreadsheetml/2006/main" count="1459" uniqueCount="662">
  <si>
    <t>odsetki i dyskonto od  skarbowych papierów wartościowych, kredytów i pożyczek oraz innych instrumentów finansowych, związanych z obsługą długu krajowego</t>
  </si>
  <si>
    <t>zakup pomocy naukowych, dydaktycznych i książek</t>
  </si>
  <si>
    <t>zakup materiałów papierniczych do sprzętu drukarskiego i urządzeń kserograficznych</t>
  </si>
  <si>
    <t>Wydatki budżetu gminy Biskupiec na  2009 rok</t>
  </si>
  <si>
    <t>Plan dochodów budżetu gminy Biskupiec na 2009 rok</t>
  </si>
  <si>
    <t>Przewodniczący Rady Gminy</t>
  </si>
  <si>
    <t>Jerzy Czapliński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</si>
  <si>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</si>
  <si>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</si>
  <si>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</si>
  <si>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</si>
  <si>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</si>
  <si>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</si>
  <si>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</si>
  <si>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</si>
  <si>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</si>
  <si>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</si>
  <si>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</si>
  <si>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</si>
  <si>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</si>
  <si>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</si>
  <si>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</si>
  <si>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</si>
  <si>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</si>
  <si>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</si>
  <si>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</si>
  <si>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</si>
  <si>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</si>
  <si>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</si>
  <si>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</si>
  <si>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</si>
  <si>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</si>
  <si>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</si>
  <si>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</si>
  <si>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</si>
  <si>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</si>
  <si>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</si>
  <si>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</si>
  <si>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</si>
  <si>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</si>
  <si>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</si>
  <si>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</si>
  <si>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</si>
  <si>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</si>
  <si>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</si>
  <si>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</si>
  <si>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</si>
  <si>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</si>
  <si>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</si>
  <si>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</si>
  <si>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</si>
  <si>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</si>
  <si>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</si>
  <si>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</si>
  <si>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</si>
  <si>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</si>
  <si>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</si>
  <si>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</si>
  <si>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</si>
  <si>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</si>
  <si>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</si>
  <si>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</si>
  <si>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</si>
  <si>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</si>
  <si>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</si>
  <si>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</si>
  <si>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</si>
  <si>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</si>
  <si>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</si>
  <si>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</si>
  <si>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w  złotych</t>
  </si>
  <si>
    <t>2009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</si>
  <si>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</si>
  <si>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</si>
  <si>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</si>
  <si>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</si>
  <si>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</si>
  <si>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</si>
  <si>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</si>
  <si>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</si>
  <si>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</si>
  <si>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</si>
  <si>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</si>
  <si>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</si>
  <si>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</si>
  <si>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</si>
  <si>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</si>
  <si>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</si>
  <si>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</si>
  <si>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</si>
  <si>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</si>
  <si>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</si>
  <si>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</si>
  <si>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</si>
  <si>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</si>
  <si>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</si>
  <si>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</si>
  <si>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</si>
  <si>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</si>
  <si>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</si>
  <si>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</si>
  <si>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</si>
  <si>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</si>
  <si>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</si>
  <si>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</si>
  <si>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</si>
  <si>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</si>
  <si>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</si>
  <si>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</si>
  <si>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Dotacje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</si>
  <si>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</si>
  <si>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</si>
  <si>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</si>
  <si>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</si>
  <si>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</si>
  <si>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</si>
  <si>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</si>
  <si>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</si>
  <si>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</si>
  <si>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</si>
  <si>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</si>
  <si>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</si>
  <si>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</si>
  <si>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</si>
  <si>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</si>
  <si>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</si>
  <si>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</si>
  <si>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</si>
  <si>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</si>
  <si>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</si>
  <si>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</si>
  <si>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</si>
  <si>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</si>
  <si>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</si>
  <si>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</si>
  <si>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</si>
  <si>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</si>
  <si>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</si>
  <si>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</si>
  <si>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Źródła sfinansowania deficytu lub rozdysponowanie nadwyżki budżetowej</t>
  </si>
  <si>
    <t>L.p.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</si>
  <si>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</si>
  <si>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</si>
  <si>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</si>
  <si>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</si>
  <si>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</si>
  <si>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</si>
  <si>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</si>
  <si>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</si>
  <si>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</si>
  <si>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</si>
  <si>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</si>
  <si>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</si>
  <si>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</si>
  <si>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</si>
  <si>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</si>
  <si>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</si>
  <si>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inwestycje</t>
  </si>
  <si>
    <t>§265, §266</t>
  </si>
  <si>
    <t>dotacje z budżetu***</t>
  </si>
  <si>
    <t>* dochody</t>
  </si>
  <si>
    <t>** stan środków pieniężnych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</si>
  <si>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</si>
  <si>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</si>
  <si>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</si>
  <si>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</si>
  <si>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</si>
  <si>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</si>
  <si>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</si>
  <si>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</si>
  <si>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</si>
  <si>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</si>
  <si>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</si>
  <si>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</si>
  <si>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</si>
  <si>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</si>
  <si>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</si>
  <si>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</si>
  <si>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</si>
  <si>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</si>
  <si>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</si>
  <si>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</si>
  <si>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</si>
  <si>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</si>
  <si>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</si>
  <si>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</si>
  <si>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</si>
  <si>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</si>
  <si>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</si>
  <si>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</si>
  <si>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</si>
  <si>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</si>
  <si>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</si>
  <si>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</si>
  <si>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</si>
  <si>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</si>
  <si>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</si>
  <si>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</si>
  <si>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</si>
  <si>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</si>
  <si>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</si>
  <si>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</si>
  <si>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</si>
  <si>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</si>
  <si>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</si>
  <si>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</si>
  <si>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</si>
  <si>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</si>
  <si>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</si>
  <si>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</si>
  <si>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z tego</t>
  </si>
  <si>
    <t>bieżące</t>
  </si>
  <si>
    <t>majątkowe</t>
  </si>
  <si>
    <t>2010 r.</t>
  </si>
  <si>
    <t>Limity wydatków na wieloletnie programy inwestycyjne w latach 2009 - 2011</t>
  </si>
  <si>
    <t>2011 r.</t>
  </si>
  <si>
    <t>Przewidywane wykonanie za 2008 r.</t>
  </si>
  <si>
    <t>Plan
na 2009 r.</t>
  </si>
  <si>
    <t>Przewidywane wyk. za 2008 r.</t>
  </si>
  <si>
    <t>Plan
2009 r.</t>
  </si>
  <si>
    <t>w 2009 r. - przychody i rozchody budżetu</t>
  </si>
  <si>
    <t>Dochody i wydatki związane z realizacją zadań z zakresu administracji rządowej i innych zadań zleconych odrębnymi ustawami w 2009 r.</t>
  </si>
  <si>
    <t>Dochody i wydatki związane z realizacją zadań z zakresu administracji rządowej realizowanych na podstawie porozumień z organami administracji rządowej w 2009 r.</t>
  </si>
  <si>
    <t>Dochody i wydatki związane z realizacją zadań realizowanych na podstawie porozumień (umów) między jednostkami samorządu terytorialnego w 2009 r.</t>
  </si>
  <si>
    <t xml:space="preserve"> oraz dochodów i wydatków rachunków dochodów własnych na 2009 r.</t>
  </si>
  <si>
    <t>Rozliczenie z budżetem z tytułu wpłat nadwyżek środków za 2008 r.</t>
  </si>
  <si>
    <t>Dotacje podmiotowe* w 2009 r.</t>
  </si>
  <si>
    <t>Plan na 2009 r.</t>
  </si>
  <si>
    <t>31.12.2008 r.</t>
  </si>
  <si>
    <t>Przewidywane wykonanie w 2008 r.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</si>
  <si>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</si>
  <si>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</si>
  <si>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</si>
  <si>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</si>
  <si>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</si>
  <si>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</si>
  <si>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</si>
  <si>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</si>
  <si>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01095</t>
  </si>
  <si>
    <t>Pozostała działalnośc</t>
  </si>
  <si>
    <t>dotacja celowa na pomoc finansową udzielaną między jednostkami  samorządu  terytorialnego na dofinansowanie własnych zadań bieżących</t>
  </si>
  <si>
    <t>różne wydatki na rzecz osób fizycznych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</si>
  <si>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</si>
  <si>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</si>
  <si>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</si>
  <si>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</si>
  <si>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</si>
  <si>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</si>
  <si>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</si>
  <si>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</si>
  <si>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 materiałów papierniczych do sprzętu drukarskiego i urządzeń kserograficznych</t>
  </si>
  <si>
    <t>zakup akcesoriów komputerowych, w tym programów i licencji</t>
  </si>
  <si>
    <t>020</t>
  </si>
  <si>
    <t>L E Ś N I C T W O</t>
  </si>
  <si>
    <t>02095</t>
  </si>
  <si>
    <t>Pozostała działalność</t>
  </si>
  <si>
    <t>pozostałe podatki na rzecz budżetów jednostek samorządu teretorialnego</t>
  </si>
  <si>
    <t>600</t>
  </si>
  <si>
    <t>TRANSPORT   I  ŁĄCZNOŚĆ</t>
  </si>
  <si>
    <t>60016</t>
  </si>
  <si>
    <t>Drogi publiczne gminne</t>
  </si>
  <si>
    <t>zakup usług remontowych</t>
  </si>
  <si>
    <t>wydatki na zakupy inwestycyjne jednostek budżetowych</t>
  </si>
  <si>
    <t>700</t>
  </si>
  <si>
    <t>GOSPODARKA  MIESZKANIOWA</t>
  </si>
  <si>
    <t>70005</t>
  </si>
  <si>
    <t>Gospodarka gruntami i nieruchomościami</t>
  </si>
  <si>
    <t>zakup energii</t>
  </si>
  <si>
    <t>opłaty na rzecz budżetów jednostek samorządu terytorialnego</t>
  </si>
  <si>
    <t>podatek od towarów i usług</t>
  </si>
  <si>
    <t>kary i odszkodowania wypłacane na rzecz osób fizycznych</t>
  </si>
  <si>
    <t>710</t>
  </si>
  <si>
    <t>DZIAŁALNOŚĆ USŁUGOWA</t>
  </si>
  <si>
    <t>71035</t>
  </si>
  <si>
    <t>Cmentarze</t>
  </si>
  <si>
    <t>4270</t>
  </si>
  <si>
    <t>750</t>
  </si>
  <si>
    <t>ADMINISTRACJA  PUBLICZNA</t>
  </si>
  <si>
    <t>75011</t>
  </si>
  <si>
    <t>Urzędy wojewódzkie</t>
  </si>
  <si>
    <t>dodatkowe wynagrodzenie roczne</t>
  </si>
  <si>
    <t>składki na ubezpieczenia społeczne</t>
  </si>
  <si>
    <t>75022</t>
  </si>
  <si>
    <t>Rady gmin</t>
  </si>
  <si>
    <t>koszty postępowania sądowego i prokuratorskiego</t>
  </si>
  <si>
    <t>Urzędy  gmin</t>
  </si>
  <si>
    <t>wpłaty na Państwowy Fundusz Rehabilitacji Osób Niepełnosprawnych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</si>
  <si>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</si>
  <si>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</si>
  <si>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</si>
  <si>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</si>
  <si>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 xml:space="preserve">zakup usług obejmujących tłumaczenia </t>
  </si>
  <si>
    <t>podróże służbowe zagraniczne</t>
  </si>
  <si>
    <t>odpisy na zakładowy fundusz świadczeń socjalnych</t>
  </si>
  <si>
    <t>szkolenie pracowników niebędących członkami korpusu służby cywilnej</t>
  </si>
  <si>
    <t>zakup materiałów papierniczcych do sprzętu drukarskiego i urządzeń kserograficznych</t>
  </si>
  <si>
    <t>zakup usług obejmujących wykonanie ekspertyz,analiz i opinii</t>
  </si>
  <si>
    <t>BEZPIECZEŃSTWO PUBLICZNE I OCHRONA PRZECIWPOŻAROWA</t>
  </si>
  <si>
    <t>Komendy powiatowe Państwowej Straży Pożarnej</t>
  </si>
  <si>
    <t>dotacje celowe z budżetu na finansowanie lub dofinansowanie  kosztów realizacji inwestycji i zakupów inwestycyjnych innych jednostek sektora finansów publicznych</t>
  </si>
  <si>
    <t>Ochotnicze straże pożarne</t>
  </si>
  <si>
    <t>opłaty z tytułu zakupu usług telekomunikacyjnych telefonii stacjonarnej</t>
  </si>
  <si>
    <t>Obrona cywilna</t>
  </si>
  <si>
    <t>Rezerwy</t>
  </si>
  <si>
    <t>Zarządzanie kryzysowe</t>
  </si>
  <si>
    <t>rezerwy</t>
  </si>
  <si>
    <t>Pobór podatków,opłat i niepodatkowych należności budżetowych</t>
  </si>
  <si>
    <t>wynagrodzenia agencyjno-prowizyjne</t>
  </si>
  <si>
    <t>OBSŁUGA DŁUGU PUBLICZNEGO</t>
  </si>
  <si>
    <t>Obsługa papierów wartościowych, kredytów i pożyczek j.s.t.</t>
  </si>
  <si>
    <t>Rozliczenia z tytułu poręczeń i gwarancji udzielonych przez Skarb Państwa  lub jednostkę samorządu terytorialnego</t>
  </si>
  <si>
    <t xml:space="preserve">wypłaty z tytułu poręczen i gwarancji </t>
  </si>
  <si>
    <t>RÓŻNE   ROZLICZENIA</t>
  </si>
  <si>
    <t>Rezerwy ogólne i celowe</t>
  </si>
  <si>
    <t xml:space="preserve">rezerwy   </t>
  </si>
  <si>
    <t>OŚWIATA  I  WYCHOWANIE</t>
  </si>
  <si>
    <t>Szkoły podstawowe</t>
  </si>
  <si>
    <t>wydatki osobowe niezaliczone do wynagrodzeń</t>
  </si>
  <si>
    <t>zakup środków żywności</t>
  </si>
  <si>
    <t>pozostałe opłaty i składki</t>
  </si>
  <si>
    <t>odpis na zakładowy fundusz świadczeń socjalnych</t>
  </si>
  <si>
    <t>Oddziały  przedszkolne w szkołach podstawowych</t>
  </si>
  <si>
    <t>Gimnazja</t>
  </si>
  <si>
    <t xml:space="preserve"> wydatki osobowe niezaliczone do wynagrodzeń</t>
  </si>
  <si>
    <t>Dowożenie uczniów do szkół</t>
  </si>
  <si>
    <t>Zespoły obsługi ekonomiczno-administracyjnej szkół</t>
  </si>
  <si>
    <t>Stołówki szkolne</t>
  </si>
  <si>
    <t>OCHRONA   ZDROWIA</t>
  </si>
  <si>
    <t>Lecznictwo ambulatoryjne</t>
  </si>
  <si>
    <t>Zwalczanie narkomanii</t>
  </si>
  <si>
    <t>Przeciwdziałanie alkoholizmowi</t>
  </si>
  <si>
    <t>dotacja celowa z budżetu na finansowanie lub dofinansowanie  zadań zleconych do realizacji pozostałym jednostkom nie zaliczanym do sektora finansów publicznych</t>
  </si>
  <si>
    <t>POMOC SPOŁECZNA</t>
  </si>
  <si>
    <t>Domy pomocy społecznej</t>
  </si>
  <si>
    <t>zakup usług przez jednostki  samorządu  terytorialnego od innych jednostek samorządu terytorialnego</t>
  </si>
  <si>
    <t>Świadczenia rodzinne, zaliczka alimentacyjna oraz składki na ubezpieczenia emerytalne i rentowe z ubezpieczenia społecznego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</si>
  <si>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</si>
  <si>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</si>
  <si>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</si>
  <si>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Dodatki mieszkaniowe</t>
  </si>
  <si>
    <t>Ośrodki pomocy społecznej</t>
  </si>
  <si>
    <t>Usuwanie skutków klęsk żywiołowych</t>
  </si>
  <si>
    <t>EDUKACYJNA  OPIEKA  WYCHOWAWCZA</t>
  </si>
  <si>
    <t>Świetlice  szkolne</t>
  </si>
  <si>
    <t>Pomoc materialna dla uczniów</t>
  </si>
  <si>
    <t>stypendia dla  uczniów</t>
  </si>
  <si>
    <t xml:space="preserve">inne formy pomocy dla uczniów </t>
  </si>
  <si>
    <t>Dokształcanie i doskonalenie nauczycieli</t>
  </si>
  <si>
    <t>zakup pozostałych usług</t>
  </si>
  <si>
    <t>GOSPODARKA KOMUNALNA I OCHRONA ŚRODOWISKA</t>
  </si>
  <si>
    <t>Gospodarka odpadami</t>
  </si>
  <si>
    <t>Oczyszczanie miast i wsi</t>
  </si>
  <si>
    <t>Utrzymanie zieleni w miastach i gminach</t>
  </si>
  <si>
    <t>Oświetlenie ulic,placów i dróg</t>
  </si>
  <si>
    <t>Wpływy i wydatki związane z gromadzeniem środków  z opłat i kar za korzystanie ze środowiska</t>
  </si>
  <si>
    <t>KULTURA  I  OCHRONA  DZIEDZICTWA  NARODOWEGO</t>
  </si>
  <si>
    <t>dotacja podmiotowa z budżetu dla samorządowej  instytucji kultury</t>
  </si>
  <si>
    <t>Biblioteki</t>
  </si>
  <si>
    <t xml:space="preserve">dotacja podmiotowa z budżetu  dla samorządowej  instytucji kultury </t>
  </si>
  <si>
    <t>Ochrona zabytków i opieka nad zabytkami</t>
  </si>
  <si>
    <t>dotacja celowa z budżetu na finansowanie lub dofinansowanie zadań zleconych do realizacji pozostałym jednostkom nizalicznym do sektora finansów publicznych</t>
  </si>
  <si>
    <t>KULTURA  FIZYCZNA  I  SPORT</t>
  </si>
  <si>
    <t>ROLNICTWO I ŁOWIECTWO</t>
  </si>
  <si>
    <t>dotacje z funduszy celowych  na finansowanie lub dofinansowanie kosztów realizacji inwestycji i zakupów inwestycyjnych jednostek sektora finansów publicznych</t>
  </si>
  <si>
    <t>środki na dofinansowanie własnych inwestycji gmin pozyskane z innych źródeł</t>
  </si>
  <si>
    <t>środki  na dofinansowanie własnych inwestycji gmin pozyskane z innych źródeł</t>
  </si>
  <si>
    <t>dotacje celowe otrzymane z budżetu państwa  na realizację inwestycji i zakupów inwestycyjnych własnych gmin</t>
  </si>
  <si>
    <t>0690</t>
  </si>
  <si>
    <t>wpływy z różnych opłat</t>
  </si>
  <si>
    <t>2010</t>
  </si>
  <si>
    <t>dotacje celowe otrzmane z budżetu państwa na realizację zadań bieżących z zakresu administracji rządowej oraz innych zadań zleconych gminie ustawami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</si>
  <si>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</si>
  <si>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</si>
  <si>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</si>
  <si>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6298</t>
  </si>
  <si>
    <t>6630</t>
  </si>
  <si>
    <t>dotacje celowe otrzymane z samorządu województwa na inwestycje i zakupy inwestycyjne realizowane na podstawie porozumień między jednostkami samorządu terytorialnego</t>
  </si>
  <si>
    <t>0470</t>
  </si>
  <si>
    <t>wpływy z opłat za zarząd,użytkowanie i użytkowanie wieczyste nieruchomości</t>
  </si>
  <si>
    <t>0490</t>
  </si>
  <si>
    <t>wpływy z innych lokalnych opłat pobieranych przez jednostki samorządu terytorianlego na podstawie  odrębnych ustaw</t>
  </si>
  <si>
    <t>0760</t>
  </si>
  <si>
    <t>wpływy z tytułu  przekształcenia  prawa użytkowania  wieczystego przysługującego osobom fizycznym w prawo własności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</si>
  <si>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</si>
  <si>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</si>
  <si>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</si>
  <si>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</si>
  <si>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2020</t>
  </si>
  <si>
    <t>dotacje celowe otrzymane z budżetu państwa na zadania bieżące  realizowane przez gminę na  podstawie porozumień z organami administracji rządowej</t>
  </si>
  <si>
    <t>ADMINISTRACJA   PUBLICZNA</t>
  </si>
  <si>
    <t>Urzędy Wojewódzkie</t>
  </si>
  <si>
    <t>75023</t>
  </si>
  <si>
    <t>Urzędy gmin</t>
  </si>
  <si>
    <t>0970</t>
  </si>
  <si>
    <t>wpływy z różnych dochodów</t>
  </si>
  <si>
    <t>2360</t>
  </si>
  <si>
    <t>dochody jednostek samorządu tereytorialnego związane z realizacją zadań z zakresu administracji rządowej oraz innych zadan zleconych ustawami</t>
  </si>
  <si>
    <t>6290</t>
  </si>
  <si>
    <t>751</t>
  </si>
  <si>
    <t>75101</t>
  </si>
  <si>
    <t>754</t>
  </si>
  <si>
    <t>75412</t>
  </si>
  <si>
    <t>75414</t>
  </si>
  <si>
    <t xml:space="preserve">Obrona cywilna </t>
  </si>
  <si>
    <t>756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</si>
  <si>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</si>
  <si>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</si>
  <si>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</si>
  <si>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</si>
  <si>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</si>
  <si>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</si>
  <si>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</si>
  <si>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</si>
  <si>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</si>
  <si>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</si>
  <si>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</si>
  <si>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</si>
  <si>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</si>
  <si>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wpływy z innych lokalnych opłat pobieranych przez jednostki samorządu terytorialnego na podstawie odrębnych ustaw</t>
  </si>
  <si>
    <t>0500</t>
  </si>
  <si>
    <t>podatek od czynności cywilno prawnych</t>
  </si>
  <si>
    <t>75616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</si>
  <si>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</si>
  <si>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</si>
  <si>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</si>
  <si>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</si>
  <si>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</si>
  <si>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</si>
  <si>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</si>
  <si>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</si>
  <si>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</si>
  <si>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</si>
  <si>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</si>
  <si>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</si>
  <si>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</si>
  <si>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</si>
  <si>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</si>
  <si>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</si>
  <si>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</si>
  <si>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</si>
  <si>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</si>
  <si>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</si>
  <si>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</si>
  <si>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</si>
  <si>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</si>
  <si>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</si>
  <si>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</si>
  <si>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</si>
  <si>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</si>
  <si>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</si>
  <si>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</si>
  <si>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</si>
  <si>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</si>
  <si>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</si>
  <si>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</si>
  <si>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</si>
  <si>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</si>
  <si>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</si>
  <si>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80101</t>
  </si>
  <si>
    <t>2030</t>
  </si>
  <si>
    <t>dotacje celowe otrzymane z budżetu państwa na realizację własnych zadań bieżących gmin</t>
  </si>
  <si>
    <t>środki na dofinansowanie własnych  zadań bieżących gmin pozyskane z innych źródeł</t>
  </si>
  <si>
    <t>80110</t>
  </si>
  <si>
    <t>80148</t>
  </si>
  <si>
    <t>0830</t>
  </si>
  <si>
    <t>wpływu z usług</t>
  </si>
  <si>
    <t>80195</t>
  </si>
  <si>
    <t>2440</t>
  </si>
  <si>
    <t>dotacje przekazane z funduszy celowych na realizację zadań bieżących dla jednostek sektora finansów publicznych</t>
  </si>
  <si>
    <t>851</t>
  </si>
  <si>
    <t>85121</t>
  </si>
  <si>
    <t>85154</t>
  </si>
  <si>
    <t>Przeciwdziałanie alkoholizmowu</t>
  </si>
  <si>
    <t>0480</t>
  </si>
  <si>
    <t>wpływy z opłat  za zezwolenia na sprzedaż alkoholu</t>
  </si>
  <si>
    <t>852</t>
  </si>
  <si>
    <t>85202</t>
  </si>
  <si>
    <t>Domu pomocy społecznej</t>
  </si>
  <si>
    <t>wpływy z usług</t>
  </si>
  <si>
    <t>85212</t>
  </si>
  <si>
    <t>dotacje celowe otrzymane  z budżetu państwa na realizację  zadań bieżących z zakresu administracji rządowej oraz innych zadań zleconych gminom ustawami</t>
  </si>
  <si>
    <t>6310</t>
  </si>
  <si>
    <t>dotacje celowe przekazane z budżetu państwa na inwestycje i zakupy inwestycyjne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</si>
  <si>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</si>
  <si>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</si>
  <si>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>85214</t>
  </si>
  <si>
    <t xml:space="preserve">Zasiłki i pomoc w naturze oraz składki na ubezpieczenia społeczne </t>
  </si>
  <si>
    <t>dotacje celowe otrzymane  z budżetu państwa na realizację  własnych zadań bieżących  gmin</t>
  </si>
  <si>
    <t>85219</t>
  </si>
  <si>
    <t>2708</t>
  </si>
  <si>
    <t>2709</t>
  </si>
  <si>
    <t>85228</t>
  </si>
  <si>
    <t>Usługi opiekuńcze i specjalistyczne usługi opiekuńcze</t>
  </si>
  <si>
    <t>85278</t>
  </si>
  <si>
    <t xml:space="preserve">dotacje celowe otrzymane z budżetu państwa na realizację  zadań  bieżących z zakresu administracji rządowej oraz innych zadań zleconych gminom ustawami </t>
  </si>
  <si>
    <t>85295</t>
  </si>
  <si>
    <t>2023</t>
  </si>
  <si>
    <t>dotacje celowe otrzymane z budżetu państwa na zadania bieżące realizowane przez gminę na podstawie porozumień z organami administracji rządowej</t>
  </si>
  <si>
    <t>2320</t>
  </si>
  <si>
    <t>dotacje celowe przekazane dla powiatu na zadania bieżące realizowane na podstawie porozumień między  jednostkami samorządu terytorialnego</t>
  </si>
  <si>
    <t>2703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</si>
  <si>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</si>
  <si>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</si>
  <si>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</si>
  <si>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</si>
  <si>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</si>
  <si>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</si>
  <si>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środki  na dofinansowanie własnych zadań bieżących  gmin pozyskane z innych źródeł</t>
  </si>
  <si>
    <t>85415</t>
  </si>
  <si>
    <t>900</t>
  </si>
  <si>
    <t>90002</t>
  </si>
  <si>
    <t>2700</t>
  </si>
  <si>
    <t>921</t>
  </si>
  <si>
    <t>KULTURA I OCHRONA DZIEDZICTWA NARODOWEGO</t>
  </si>
  <si>
    <t>92109</t>
  </si>
  <si>
    <t>92116</t>
  </si>
  <si>
    <t>O G Ó Ł E M</t>
  </si>
  <si>
    <t>OGÓŁEM</t>
  </si>
  <si>
    <t>URZĄD GMINY BISKUPIEC</t>
  </si>
  <si>
    <t>URZĄD  GMINY BISKUPIEC</t>
  </si>
  <si>
    <t>2033</t>
  </si>
  <si>
    <t>853</t>
  </si>
  <si>
    <t>POZOSTAŁE ZADANIA W ZAKRESIE POLITYKI SPOŁECZNEJ</t>
  </si>
  <si>
    <t>85395</t>
  </si>
  <si>
    <t>2008</t>
  </si>
  <si>
    <t>dotacje rozwojowe oraz środki na finansowanie Wspólnej Polityki Rolnej</t>
  </si>
  <si>
    <t>2009</t>
  </si>
  <si>
    <t>Dochody majątkowe :</t>
  </si>
  <si>
    <t>Dochody bieżące     :</t>
  </si>
  <si>
    <t>Dochody ogółem     :</t>
  </si>
  <si>
    <t>Obiekty sportowe</t>
  </si>
  <si>
    <t>Ochrona różnorodności biologicznej i krajobrazu</t>
  </si>
  <si>
    <t>Wydatki ogółem    :</t>
  </si>
  <si>
    <t>Wydatki bieżące   :</t>
  </si>
  <si>
    <t>W tym : wynagrodzenia</t>
  </si>
  <si>
    <t>wydatki na obsł.długu jst</t>
  </si>
  <si>
    <t>wydatki z tyt.poreczeń itd..</t>
  </si>
  <si>
    <t>w tym : wydatki inwestycyjne</t>
  </si>
  <si>
    <t>pozostałe wydatki majątkowe</t>
  </si>
  <si>
    <t>Kredyty długoterminowe zaciągane w bankach</t>
  </si>
  <si>
    <t>kredyty krótkoterminowe</t>
  </si>
  <si>
    <t>§ 953</t>
  </si>
  <si>
    <t>kredyty na realizację programów i projektów finansowanych z udziałem śr. Z fun.strukturalnych i Funduszu Spójności UE</t>
  </si>
  <si>
    <t>2.2.Spłata pozostałych pożyczek</t>
  </si>
  <si>
    <t>KULTURA FIZYCZNA I SPORT</t>
  </si>
  <si>
    <t>Dochody do przekazania do budżetu państwa lub budżetu j.s.t.</t>
  </si>
  <si>
    <t>Gminny Ośrodek Kultury</t>
  </si>
  <si>
    <t>1.ZGKiM w Biskupcu</t>
  </si>
  <si>
    <t>Zadania z zakresu ochrony zabytków :ochrona i konserwacja zabytków</t>
  </si>
  <si>
    <t>Zadania z zakresu kultury i sportu : organizacja szkolenia i współzawodnictwa sportowego wśród dzieci i młodzieży w zakresie piłki nożnej</t>
  </si>
  <si>
    <t>Zadania z zakresu ochrony i promocji zdrowia: organizacja obozu profilaktyczno-terapeutycznego dla dzieci i młodzieży</t>
  </si>
  <si>
    <t>§ 0830 - wpływy z usług</t>
  </si>
  <si>
    <t xml:space="preserve">§ 4210 - zakup materiałów i wyposażenia </t>
  </si>
  <si>
    <t>§ 4300 - zakup usług pozostałych</t>
  </si>
  <si>
    <t>Budowa kanalizacji sanitarnej w miejscowości Słupnica w gminie Biskupiec (2007-2010)</t>
  </si>
  <si>
    <t>Doposażenie OSP w Biskupcu w niezbędne samochody ratowniczo-gaśnicze</t>
  </si>
  <si>
    <t>Budowa Centrum Rekreacyjno-Sportowego w Biskupcu</t>
  </si>
  <si>
    <t>URZĄD  GMINY BISKUPIEC RPO</t>
  </si>
  <si>
    <t>URZĄD  GMINY BISKUPIEC PROW</t>
  </si>
  <si>
    <t>URZĄD  GMINY BISKUPIEC I NFOSiGW</t>
  </si>
  <si>
    <t>Dokumentacja techniczna i inne wydatki inwestycyjne (2009)</t>
  </si>
  <si>
    <t>Zakupy inwestycyjne</t>
  </si>
  <si>
    <t>Odnowa historycznego budynku Ratusza w Biskupcu - remont dachu</t>
  </si>
  <si>
    <t>Odnowa historycznego budynku Ratusza w Biskupcu (remont budynku,elewacja,stolarka okienna i drzwiowa)</t>
  </si>
  <si>
    <t>URZĄD GMINY BISKUPIEC PROW</t>
  </si>
  <si>
    <t>Remont łazienek w Sz.P.Biskupiec</t>
  </si>
  <si>
    <t>Nagłośnienie Sali gimanastycznej w P.Gm.w Bielicach</t>
  </si>
  <si>
    <t>Środki pozyskane z innych źródeł</t>
  </si>
  <si>
    <t>Program Rozwoju Obszarów Wiejskich</t>
  </si>
  <si>
    <t>Oś 3. Jakość życia na obszarach wiejskich i zróżnicowanie gospodarki wiejskiej</t>
  </si>
  <si>
    <t>Odnowa i rozwój wsi</t>
  </si>
  <si>
    <t>Odnowa historycznego budynku Ratusza w Biskupcu</t>
  </si>
  <si>
    <t>Regionalny Program Operacyjny Warmia i Mazury 2007-2013</t>
  </si>
  <si>
    <t>Środowisko przyrodnicze</t>
  </si>
  <si>
    <t xml:space="preserve">6.2 Ochrona środowiska przed zanieczyszczeniami </t>
  </si>
  <si>
    <t>1.4</t>
  </si>
  <si>
    <t>Turystyka</t>
  </si>
  <si>
    <t>2.1. Wzrost potencjału turystycznego</t>
  </si>
  <si>
    <t>92601</t>
  </si>
  <si>
    <t>1.5</t>
  </si>
  <si>
    <t>6.1. Poprawa i zapobieganie degradacji środowiska poprzez budowę, rozbudowę, modernizację infrastruktury środowiska</t>
  </si>
  <si>
    <t>Budowa kanalizacji sanitarnej w miejscowości Piotrowice</t>
  </si>
  <si>
    <t>1.6</t>
  </si>
  <si>
    <t>Budowa kanalizacji sanitarnej w miejscowości Słupnica</t>
  </si>
  <si>
    <t>Program Operacyjny Kapitał Ludzki 2007-2013</t>
  </si>
  <si>
    <t>VII Promocja integracji społecznej</t>
  </si>
  <si>
    <t>7.1.1 Rozwój i upowszechnianie aktywnej integracji przez ośrodki pomocy społecznej</t>
  </si>
  <si>
    <t>Nadzieja na lepsze jutro</t>
  </si>
  <si>
    <t>85214, 85395</t>
  </si>
  <si>
    <r>
      <t xml:space="preserve">Spłaty kredytów, pożyczek do dochodów po wyłączeniach (%) (art. 169 </t>
    </r>
    <r>
      <rPr>
        <b/>
        <i/>
        <u val="single"/>
        <sz val="8"/>
        <rFont val="Arial CE"/>
        <family val="0"/>
      </rPr>
      <t>ust. 3</t>
    </r>
    <r>
      <rPr>
        <b/>
        <i/>
        <sz val="8"/>
        <rFont val="Arial CE"/>
        <family val="0"/>
      </rPr>
      <t xml:space="preserve">  u.f.p.)</t>
    </r>
  </si>
  <si>
    <t>pożyczki  z budżetu państwa</t>
  </si>
  <si>
    <t>URZĄD GMINY BISKUPIEC, MEN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</si>
  <si>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</si>
  <si>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1</t>
    </r>
    <r>
      <rPr>
        <b/>
        <i/>
        <sz val="9"/>
        <rFont val="Arial CE"/>
        <family val="0"/>
      </rPr>
      <t xml:space="preserve">  u.f.p.)</t>
    </r>
  </si>
  <si>
    <t>z tego: 2009 r.</t>
  </si>
  <si>
    <t>2012 r.***</t>
  </si>
  <si>
    <t>Stan środków obrotowych na początek roku **</t>
  </si>
  <si>
    <t>Stan środków obrotowych na koniec roku  **</t>
  </si>
  <si>
    <t>wykonanie 2008r.*</t>
  </si>
  <si>
    <t>Pożyczki (uzyskane)</t>
  </si>
  <si>
    <r>
      <t>*</t>
    </r>
    <r>
      <rPr>
        <vertAlign val="superscript"/>
        <sz val="10"/>
        <rFont val="Arial"/>
        <family val="2"/>
      </rPr>
      <t>)</t>
    </r>
  </si>
  <si>
    <t>Klasyfikacja §</t>
  </si>
  <si>
    <t>1.2.Spłata kredytów krótkoterminowych</t>
  </si>
  <si>
    <t>1.1.Spłata kredytów długoterminowych</t>
  </si>
  <si>
    <t>kredyty pomostowe na realizację programów i projektów finansowanych z udziałem środków z fun.strukturalnych i Funduszu Spójności UE</t>
  </si>
  <si>
    <t xml:space="preserve">Pożyczki na finansowanie programów i projektów  finansowanych z udziałem  środków z fun.strukturalnych i Funduszu Spójności </t>
  </si>
  <si>
    <t>1.1.1.spłata kredytów zaciągnietychw związku z finansowaniem programów i  projektów finansowanych z udziałem środków z  fun.strukturalnych i Funduszu Spójności</t>
  </si>
  <si>
    <t>2.1.Spłata pożyczek otrzymanych na prefinansowanie programów i projektów finansowanych z udziałem środków z fund.strukturalnych i Funduszu Spójności UE otrzymane z budżetu państwa</t>
  </si>
  <si>
    <t xml:space="preserve">2.2.1.Spłata pożyczek zaciągnietych w związku z finansowaniem programów i projektów finansowanych z udziałem środków z fund.strukturalnych i Funduszu Spójności UE </t>
  </si>
  <si>
    <t>Wydatki na programy i projekty realizowane ze środków pochodzących z funduszy strukturalnych i Funduszu Spójności *</t>
  </si>
  <si>
    <t>***</t>
  </si>
  <si>
    <t>*</t>
  </si>
  <si>
    <t>**</t>
  </si>
  <si>
    <t>wydatki obejmują wydatki bieżące i majątkowe (dotyczace inwestycji rocznych i ujetych w wieloletnim programie inwestycyjnym)</t>
  </si>
  <si>
    <t>środki własne jst, współfinansowanie z budżetu państwa oraz inne</t>
  </si>
  <si>
    <t>rok 2012 do wykorzystania fakultatywnego</t>
  </si>
  <si>
    <t>rok budżetowy 2009 (7+8+9+10)</t>
  </si>
  <si>
    <t>URZĄD GMINY BISKUPIEC, Ministerstwo Kultury i Dziedzictwa  Narodowego</t>
  </si>
  <si>
    <t>Zadania inwestycyjne w 2009 roku</t>
  </si>
  <si>
    <t>URZĄD  GMINY BISKUPIEC, PROW</t>
  </si>
  <si>
    <t>URZĄD  GMINY BISKUPIEC, Ministerstwo Kultury i Dziedzictwa Narodowego</t>
  </si>
  <si>
    <t>URZĄD  GMINY BISKUPIEC, RPO</t>
  </si>
  <si>
    <t xml:space="preserve"> GMINA BISKUPIEC 50%, NARODOWY PROGRAM PRZEBUDOWY DRÓG LOKALNYCH 50%</t>
  </si>
  <si>
    <t>Budowa kanalizacji sanitarnej w miejscowości Piotrowice w gminie Biskupiec (2007-2010)</t>
  </si>
  <si>
    <t>Budowa sieci wodociągowej Osówko-Sędzice-Podlasek (2007-2010)</t>
  </si>
  <si>
    <t>Przebudowa  ulicy Jesionowej w m.Biskupiec (2008-2009)</t>
  </si>
  <si>
    <t>Przebudowa drogi gminnej w m.Piotrowice (2008-2009)</t>
  </si>
  <si>
    <t>Przebudowa drogi gminnej  Lipinki - Hermanowo (2008-2009)</t>
  </si>
  <si>
    <t>Przebudowa ul.Długiej w m. Biskupiec (2008-2009)</t>
  </si>
  <si>
    <t>Przebudowa ul. Wolności w m. Biskupiec (2008-2009)</t>
  </si>
  <si>
    <t>Przebudowa Ul.Piekarskiej w m.Biskupiec (2008-2009)</t>
  </si>
  <si>
    <t>Przebudowa ul. Szewskiej w m. Biskupiec (2008-2009)</t>
  </si>
  <si>
    <t>Przebudowa ul.Tkackiej w m. Biskupiec (2008-2009)</t>
  </si>
  <si>
    <t>Przebudowa ul.Szpitalnej w m. Biskupiec (2008-2009)</t>
  </si>
  <si>
    <t>Przebudowa ul.Kościelnej w m. Biskupiec (2008-2009)</t>
  </si>
  <si>
    <t>Przebudowa ul.Pełnej w m. Biskupiec (2008-2009)</t>
  </si>
  <si>
    <t>Przebudowa ul.na działce nr 483 (od ul.Lipowej) w m.Biskupiec (2008-2009)</t>
  </si>
  <si>
    <t>Budowa chodnika w m.Czachówki (2008-2009)</t>
  </si>
  <si>
    <t>Budowa chodnika w m.Słupnica (2008-2009)</t>
  </si>
  <si>
    <t>Budowa chodnika w m.Piotrowice (2008-2009)</t>
  </si>
  <si>
    <t>Budowa chodnika w m.Łąkorek (2008-2009)</t>
  </si>
  <si>
    <t>Przebudowa drogi gminnej Lipinki - Bielice (2008-2009)</t>
  </si>
  <si>
    <t>Termomodernizacja budynków (2009-2010)</t>
  </si>
  <si>
    <t>Doposażenie OSP w Biskupcu w niezbędne samochody ratowniczo-gaśnicze (2008-2009)</t>
  </si>
  <si>
    <t>Remont budynku urzędu  (2008-2009)</t>
  </si>
  <si>
    <t>Przebudowa wraz z modernizacją wiejskiego domu kultury w Łąkarzu (2008-2010)</t>
  </si>
  <si>
    <t>Dokumentacja techniczna na "Rozbudowa wraz z modernizacją istniejącego Wiejskigo Ośrodka Zdrowia w  Łąkarzu (2007-2010)</t>
  </si>
  <si>
    <t>Budowa Centrum Rekreacyjno-Sportowego w Biskupcu (2008-2010)</t>
  </si>
  <si>
    <t>Przebudowa chodników w m.Biskupiec (2008-2010)</t>
  </si>
  <si>
    <t>Przebudowa drogi gminnej Ostrowite - Wronka (2008-2010)</t>
  </si>
  <si>
    <t>Przebudowa drogi gminnej Rywałdzik - Mierzyn (2008-2010)</t>
  </si>
  <si>
    <t>Przebudowa drogi gminnej Łąkorz - Łąkorek (2008-2010)</t>
  </si>
  <si>
    <t>Prognoza kwoty długu gminy Biskupiec na rok 2009 i lata następne</t>
  </si>
  <si>
    <t>Dotacje celowe na zadania własne gminy Biskupiec realizowane przez podmioty należące
i nienależące do sektora finansów publicznych w 2009 r.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</si>
  <si>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</si>
  <si>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</si>
  <si>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</si>
  <si>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 xml:space="preserve">Wpływy z podatku rolnego, podatku leśnego, podatku od czynności cywilno prawnych, podatków i opłat lokalnych od osób prawnych i innych jednostek organizacyjnych </t>
  </si>
  <si>
    <t>Wpływy z podatku rolnego, podatku leśnego, podatku od spadków i darowizn, podatku od czynności cywilno prawnych oraz podatków i opłat lokalnych od osób fizycznych.</t>
  </si>
  <si>
    <t>Domy i ośrodki kultury, świetlice i kluby</t>
  </si>
  <si>
    <t>Urzędy naczelnych organów włądzy państwowej, kontroli i ochrony prawa</t>
  </si>
  <si>
    <t xml:space="preserve">DOCHODY OD OSÓB PRAWNYCH, OD OSÓB FIZYCZNYCH I OD INNYCH JEDNOSTEK NIEPOSIADAJĄCYCH OSOBOWOŚCI PRAWNEJ ORAZ WYDATKI ZWIĄZANE Z ICH POBOREM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</si>
</sst>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</numFmts>
  <fonts count="4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u val="single"/>
      <sz val="9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7"/>
      <name val="Arial"/>
      <family val="2"/>
    </font>
    <font>
      <b/>
      <i/>
      <sz val="8"/>
      <name val="Arial CE"/>
      <family val="0"/>
    </font>
    <font>
      <b/>
      <i/>
      <u val="single"/>
      <sz val="8"/>
      <name val="Arial CE"/>
      <family val="0"/>
    </font>
    <font>
      <b/>
      <sz val="8"/>
      <name val="Arial CE"/>
      <family val="0"/>
    </font>
    <font>
      <b/>
      <i/>
      <sz val="9"/>
      <name val="Arial CE"/>
      <family val="0"/>
    </font>
    <font>
      <b/>
      <i/>
      <u val="single"/>
      <sz val="9"/>
      <name val="Arial CE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1" fillId="0" borderId="0" xfId="0" applyFont="1" applyAlignment="1">
      <alignment/>
    </xf>
    <xf numFmtId="0" fontId="16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3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/>
    </xf>
    <xf numFmtId="0" fontId="11" fillId="0" borderId="1" xfId="18" applyFont="1" applyBorder="1" applyAlignment="1">
      <alignment horizontal="center"/>
      <protection/>
    </xf>
    <xf numFmtId="0" fontId="2" fillId="2" borderId="15" xfId="0" applyFont="1" applyFill="1" applyBorder="1" applyAlignment="1">
      <alignment horizontal="center" vertical="center"/>
    </xf>
    <xf numFmtId="0" fontId="12" fillId="0" borderId="16" xfId="18" applyFont="1" applyBorder="1" applyAlignment="1">
      <alignment horizontal="left"/>
      <protection/>
    </xf>
    <xf numFmtId="3" fontId="0" fillId="0" borderId="1" xfId="0" applyNumberFormat="1" applyBorder="1" applyAlignment="1">
      <alignment/>
    </xf>
    <xf numFmtId="3" fontId="15" fillId="0" borderId="1" xfId="0" applyNumberFormat="1" applyFont="1" applyBorder="1" applyAlignment="1">
      <alignment vertical="top" wrapText="1"/>
    </xf>
    <xf numFmtId="168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wrapText="1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12" fillId="0" borderId="1" xfId="18" applyNumberFormat="1" applyFont="1" applyBorder="1" applyAlignment="1">
      <alignment horizontal="center"/>
      <protection/>
    </xf>
    <xf numFmtId="0" fontId="12" fillId="0" borderId="13" xfId="18" applyFont="1" applyBorder="1" applyAlignment="1">
      <alignment horizontal="left"/>
      <protection/>
    </xf>
    <xf numFmtId="0" fontId="2" fillId="2" borderId="19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20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12" fillId="0" borderId="0" xfId="18" applyNumberFormat="1" applyFont="1">
      <alignment/>
      <protection/>
    </xf>
    <xf numFmtId="3" fontId="13" fillId="0" borderId="1" xfId="18" applyNumberFormat="1" applyFont="1" applyBorder="1" applyAlignment="1">
      <alignment horizontal="center" vertical="center"/>
      <protection/>
    </xf>
    <xf numFmtId="0" fontId="29" fillId="0" borderId="1" xfId="18" applyFont="1" applyBorder="1">
      <alignment/>
      <protection/>
    </xf>
    <xf numFmtId="3" fontId="11" fillId="0" borderId="20" xfId="18" applyNumberFormat="1" applyFont="1" applyBorder="1">
      <alignment/>
      <protection/>
    </xf>
    <xf numFmtId="168" fontId="11" fillId="0" borderId="20" xfId="18" applyNumberFormat="1" applyFont="1" applyBorder="1">
      <alignment/>
      <protection/>
    </xf>
    <xf numFmtId="0" fontId="12" fillId="0" borderId="12" xfId="18" applyFont="1" applyBorder="1">
      <alignment/>
      <protection/>
    </xf>
    <xf numFmtId="3" fontId="12" fillId="0" borderId="16" xfId="18" applyNumberFormat="1" applyFont="1" applyBorder="1" applyAlignment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2" fillId="0" borderId="22" xfId="18" applyFont="1" applyBorder="1" applyAlignment="1">
      <alignment horizontal="left"/>
      <protection/>
    </xf>
    <xf numFmtId="0" fontId="12" fillId="0" borderId="0" xfId="18" applyFont="1" applyBorder="1" applyAlignment="1">
      <alignment horizontal="left"/>
      <protection/>
    </xf>
    <xf numFmtId="3" fontId="12" fillId="0" borderId="0" xfId="18" applyNumberFormat="1" applyFont="1" applyBorder="1" applyAlignment="1">
      <alignment horizontal="left"/>
      <protection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24" xfId="18" applyFont="1" applyBorder="1" applyAlignment="1">
      <alignment horizontal="left"/>
      <protection/>
    </xf>
    <xf numFmtId="0" fontId="12" fillId="0" borderId="25" xfId="18" applyFont="1" applyBorder="1" applyAlignment="1">
      <alignment horizontal="left"/>
      <protection/>
    </xf>
    <xf numFmtId="3" fontId="12" fillId="0" borderId="25" xfId="18" applyNumberFormat="1" applyFont="1" applyBorder="1" applyAlignment="1">
      <alignment horizontal="left"/>
      <protection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2" fillId="0" borderId="1" xfId="18" applyFont="1" applyBorder="1">
      <alignment/>
      <protection/>
    </xf>
    <xf numFmtId="49" fontId="12" fillId="0" borderId="1" xfId="18" applyNumberFormat="1" applyFont="1" applyBorder="1" applyAlignment="1">
      <alignment horizontal="center" vertical="center"/>
      <protection/>
    </xf>
    <xf numFmtId="0" fontId="12" fillId="0" borderId="6" xfId="18" applyFont="1" applyBorder="1" applyAlignment="1">
      <alignment horizontal="center"/>
      <protection/>
    </xf>
    <xf numFmtId="3" fontId="12" fillId="0" borderId="6" xfId="18" applyNumberFormat="1" applyFont="1" applyBorder="1">
      <alignment/>
      <protection/>
    </xf>
    <xf numFmtId="168" fontId="12" fillId="0" borderId="6" xfId="18" applyNumberFormat="1" applyFont="1" applyBorder="1">
      <alignment/>
      <protection/>
    </xf>
    <xf numFmtId="0" fontId="12" fillId="0" borderId="1" xfId="18" applyFont="1" applyBorder="1" applyAlignment="1">
      <alignment horizontal="center"/>
      <protection/>
    </xf>
    <xf numFmtId="3" fontId="12" fillId="0" borderId="1" xfId="18" applyNumberFormat="1" applyFont="1" applyBorder="1">
      <alignment/>
      <protection/>
    </xf>
    <xf numFmtId="0" fontId="12" fillId="0" borderId="0" xfId="18" applyFont="1" applyBorder="1">
      <alignment/>
      <protection/>
    </xf>
    <xf numFmtId="0" fontId="12" fillId="0" borderId="0" xfId="18" applyFont="1" applyBorder="1" applyAlignment="1">
      <alignment horizontal="center"/>
      <protection/>
    </xf>
    <xf numFmtId="3" fontId="12" fillId="0" borderId="0" xfId="18" applyNumberFormat="1" applyFont="1" applyBorder="1">
      <alignment/>
      <protection/>
    </xf>
    <xf numFmtId="0" fontId="12" fillId="0" borderId="0" xfId="18" applyFont="1" applyBorder="1" applyAlignment="1">
      <alignment horizontal="center" vertical="center"/>
      <protection/>
    </xf>
    <xf numFmtId="3" fontId="12" fillId="0" borderId="0" xfId="18" applyNumberFormat="1" applyFont="1" applyBorder="1" applyAlignment="1">
      <alignment horizontal="center" vertical="center"/>
      <protection/>
    </xf>
    <xf numFmtId="49" fontId="12" fillId="0" borderId="6" xfId="18" applyNumberFormat="1" applyFont="1" applyBorder="1" applyAlignment="1">
      <alignment horizontal="center"/>
      <protection/>
    </xf>
    <xf numFmtId="0" fontId="12" fillId="0" borderId="6" xfId="18" applyFont="1" applyBorder="1">
      <alignment/>
      <protection/>
    </xf>
    <xf numFmtId="49" fontId="12" fillId="0" borderId="1" xfId="18" applyNumberFormat="1" applyFont="1" applyBorder="1" applyAlignment="1">
      <alignment horizontal="center"/>
      <protection/>
    </xf>
    <xf numFmtId="0" fontId="12" fillId="0" borderId="1" xfId="18" applyFont="1" applyFill="1" applyBorder="1" applyAlignment="1">
      <alignment horizontal="center"/>
      <protection/>
    </xf>
    <xf numFmtId="3" fontId="11" fillId="0" borderId="1" xfId="18" applyNumberFormat="1" applyFont="1" applyBorder="1">
      <alignment/>
      <protection/>
    </xf>
    <xf numFmtId="168" fontId="11" fillId="0" borderId="1" xfId="18" applyNumberFormat="1" applyFont="1" applyBorder="1">
      <alignment/>
      <protection/>
    </xf>
    <xf numFmtId="168" fontId="11" fillId="0" borderId="1" xfId="18" applyNumberFormat="1" applyFont="1" applyFill="1" applyBorder="1">
      <alignment/>
      <protection/>
    </xf>
    <xf numFmtId="10" fontId="4" fillId="0" borderId="10" xfId="2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10" fontId="0" fillId="0" borderId="27" xfId="20" applyNumberForma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10" fontId="4" fillId="0" borderId="29" xfId="20" applyNumberFormat="1" applyFont="1" applyBorder="1" applyAlignment="1">
      <alignment vertical="center"/>
    </xf>
    <xf numFmtId="10" fontId="0" fillId="0" borderId="30" xfId="20" applyNumberForma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9" fillId="0" borderId="32" xfId="0" applyFont="1" applyBorder="1" applyAlignment="1">
      <alignment vertical="center" wrapText="1"/>
    </xf>
    <xf numFmtId="0" fontId="30" fillId="0" borderId="3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5" fillId="3" borderId="1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1" xfId="0" applyFont="1" applyBorder="1" applyAlignment="1">
      <alignment vertical="top" wrapText="1"/>
    </xf>
    <xf numFmtId="49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3" fontId="4" fillId="4" borderId="1" xfId="0" applyNumberFormat="1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" fontId="25" fillId="0" borderId="37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4" borderId="2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3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33" fillId="0" borderId="32" xfId="0" applyFont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3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indent="1"/>
    </xf>
    <xf numFmtId="0" fontId="25" fillId="0" borderId="37" xfId="0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3" fontId="17" fillId="2" borderId="18" xfId="0" applyNumberFormat="1" applyFont="1" applyFill="1" applyBorder="1" applyAlignment="1">
      <alignment horizontal="center" vertical="center"/>
    </xf>
    <xf numFmtId="3" fontId="17" fillId="2" borderId="7" xfId="0" applyNumberFormat="1" applyFont="1" applyFill="1" applyBorder="1" applyAlignment="1">
      <alignment horizontal="center" vertical="center"/>
    </xf>
    <xf numFmtId="3" fontId="17" fillId="2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vertical="top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3" fontId="15" fillId="0" borderId="36" xfId="0" applyNumberFormat="1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3" fontId="15" fillId="0" borderId="37" xfId="0" applyNumberFormat="1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3" fontId="37" fillId="0" borderId="9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8" xfId="0" applyFont="1" applyBorder="1" applyAlignment="1">
      <alignment vertical="center"/>
    </xf>
    <xf numFmtId="0" fontId="37" fillId="0" borderId="38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5" fillId="2" borderId="7" xfId="0" applyFont="1" applyFill="1" applyBorder="1" applyAlignment="1">
      <alignment vertical="center"/>
    </xf>
    <xf numFmtId="0" fontId="12" fillId="0" borderId="0" xfId="18" applyFont="1" applyBorder="1" applyAlignment="1">
      <alignment horizontal="right"/>
      <protection/>
    </xf>
    <xf numFmtId="0" fontId="29" fillId="0" borderId="1" xfId="18" applyFont="1" applyBorder="1">
      <alignment/>
      <protection/>
    </xf>
    <xf numFmtId="0" fontId="0" fillId="0" borderId="1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vertical="center"/>
    </xf>
    <xf numFmtId="3" fontId="0" fillId="0" borderId="41" xfId="0" applyNumberForma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3" fontId="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3" borderId="1" xfId="0" applyNumberFormat="1" applyFill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39" fillId="0" borderId="0" xfId="18" applyFont="1">
      <alignment/>
      <protection/>
    </xf>
    <xf numFmtId="0" fontId="3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12" fillId="0" borderId="20" xfId="18" applyNumberFormat="1" applyFont="1" applyBorder="1" applyAlignment="1">
      <alignment horizontal="center"/>
      <protection/>
    </xf>
    <xf numFmtId="3" fontId="12" fillId="0" borderId="17" xfId="18" applyNumberFormat="1" applyFont="1" applyBorder="1" applyAlignment="1">
      <alignment horizontal="center"/>
      <protection/>
    </xf>
    <xf numFmtId="3" fontId="12" fillId="0" borderId="6" xfId="18" applyNumberFormat="1" applyFont="1" applyBorder="1" applyAlignment="1">
      <alignment horizontal="center"/>
      <protection/>
    </xf>
    <xf numFmtId="0" fontId="11" fillId="0" borderId="1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 vertical="center"/>
      <protection/>
    </xf>
    <xf numFmtId="0" fontId="12" fillId="0" borderId="17" xfId="18" applyFont="1" applyBorder="1" applyAlignment="1">
      <alignment horizontal="center" vertical="center"/>
      <protection/>
    </xf>
    <xf numFmtId="0" fontId="12" fillId="0" borderId="6" xfId="18" applyFont="1" applyBorder="1" applyAlignment="1">
      <alignment horizontal="center" vertical="center"/>
      <protection/>
    </xf>
    <xf numFmtId="3" fontId="12" fillId="0" borderId="1" xfId="18" applyNumberFormat="1" applyFont="1" applyBorder="1" applyAlignment="1">
      <alignment horizontal="center"/>
      <protection/>
    </xf>
    <xf numFmtId="0" fontId="12" fillId="0" borderId="13" xfId="18" applyFont="1" applyBorder="1" applyAlignment="1">
      <alignment horizontal="left"/>
      <protection/>
    </xf>
    <xf numFmtId="0" fontId="12" fillId="0" borderId="16" xfId="18" applyFont="1" applyBorder="1" applyAlignment="1">
      <alignment horizontal="left"/>
      <protection/>
    </xf>
    <xf numFmtId="0" fontId="12" fillId="0" borderId="21" xfId="18" applyFont="1" applyBorder="1" applyAlignment="1">
      <alignment horizontal="left"/>
      <protection/>
    </xf>
    <xf numFmtId="0" fontId="12" fillId="0" borderId="22" xfId="18" applyFont="1" applyBorder="1" applyAlignment="1">
      <alignment horizontal="left"/>
      <protection/>
    </xf>
    <xf numFmtId="0" fontId="12" fillId="0" borderId="0" xfId="18" applyFont="1" applyBorder="1" applyAlignment="1">
      <alignment horizontal="left"/>
      <protection/>
    </xf>
    <xf numFmtId="0" fontId="12" fillId="0" borderId="23" xfId="18" applyFont="1" applyBorder="1" applyAlignment="1">
      <alignment horizontal="left"/>
      <protection/>
    </xf>
    <xf numFmtId="0" fontId="12" fillId="0" borderId="24" xfId="18" applyFont="1" applyBorder="1" applyAlignment="1">
      <alignment horizontal="left"/>
      <protection/>
    </xf>
    <xf numFmtId="0" fontId="12" fillId="0" borderId="25" xfId="18" applyFont="1" applyBorder="1" applyAlignment="1">
      <alignment horizontal="left"/>
      <protection/>
    </xf>
    <xf numFmtId="0" fontId="12" fillId="0" borderId="26" xfId="18" applyFont="1" applyBorder="1" applyAlignment="1">
      <alignment horizontal="left"/>
      <protection/>
    </xf>
    <xf numFmtId="0" fontId="12" fillId="0" borderId="20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6" xfId="18" applyFont="1" applyBorder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1" fillId="0" borderId="14" xfId="18" applyFont="1" applyBorder="1" applyAlignment="1">
      <alignment horizontal="center"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37" fillId="0" borderId="22" xfId="18" applyFont="1" applyBorder="1" applyAlignment="1">
      <alignment horizontal="left"/>
      <protection/>
    </xf>
    <xf numFmtId="0" fontId="37" fillId="0" borderId="0" xfId="18" applyFont="1" applyBorder="1" applyAlignment="1">
      <alignment horizontal="left"/>
      <protection/>
    </xf>
    <xf numFmtId="0" fontId="37" fillId="0" borderId="23" xfId="18" applyFont="1" applyBorder="1" applyAlignment="1">
      <alignment horizontal="left"/>
      <protection/>
    </xf>
    <xf numFmtId="0" fontId="17" fillId="0" borderId="0" xfId="18" applyFont="1" applyAlignment="1">
      <alignment horizont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20" xfId="18" applyFont="1" applyBorder="1" applyAlignment="1">
      <alignment horizontal="center"/>
      <protection/>
    </xf>
    <xf numFmtId="3" fontId="11" fillId="2" borderId="1" xfId="18" applyNumberFormat="1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3" fontId="11" fillId="2" borderId="1" xfId="18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3" fontId="17" fillId="2" borderId="19" xfId="0" applyNumberFormat="1" applyFont="1" applyFill="1" applyBorder="1" applyAlignment="1">
      <alignment horizontal="center" vertical="center"/>
    </xf>
    <xf numFmtId="3" fontId="17" fillId="2" borderId="62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0" fontId="25" fillId="0" borderId="10" xfId="20" applyNumberFormat="1" applyFont="1" applyBorder="1" applyAlignment="1">
      <alignment horizontal="center" vertical="center"/>
    </xf>
    <xf numFmtId="10" fontId="25" fillId="0" borderId="27" xfId="2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6.875" style="1" customWidth="1"/>
    <col min="2" max="2" width="8.875" style="1" bestFit="1" customWidth="1"/>
    <col min="3" max="3" width="6.00390625" style="1" customWidth="1"/>
    <col min="4" max="4" width="69.125" style="1" customWidth="1"/>
    <col min="5" max="5" width="15.75390625" style="149" customWidth="1"/>
    <col min="6" max="7" width="13.25390625" style="149" customWidth="1"/>
    <col min="8" max="8" width="12.375" style="149" customWidth="1"/>
  </cols>
  <sheetData>
    <row r="1" spans="1:6" ht="18" customHeight="1">
      <c r="A1" s="445" t="s">
        <v>4</v>
      </c>
      <c r="B1" s="445"/>
      <c r="C1" s="445"/>
      <c r="D1" s="445"/>
      <c r="E1" s="445"/>
      <c r="F1" s="445"/>
    </row>
    <row r="2" spans="2:5" ht="18" hidden="1">
      <c r="B2" s="6"/>
      <c r="C2" s="6"/>
      <c r="D2" s="6"/>
      <c r="E2" s="411"/>
    </row>
    <row r="3" ht="12.75">
      <c r="H3" s="412" t="s">
        <v>70</v>
      </c>
    </row>
    <row r="4" spans="1:8" s="50" customFormat="1" ht="18.75" customHeight="1">
      <c r="A4" s="446" t="s">
        <v>9</v>
      </c>
      <c r="B4" s="446" t="s">
        <v>10</v>
      </c>
      <c r="C4" s="446" t="s">
        <v>11</v>
      </c>
      <c r="D4" s="446" t="s">
        <v>12</v>
      </c>
      <c r="E4" s="450" t="s">
        <v>218</v>
      </c>
      <c r="F4" s="444" t="s">
        <v>219</v>
      </c>
      <c r="G4" s="444" t="s">
        <v>210</v>
      </c>
      <c r="H4" s="444"/>
    </row>
    <row r="5" spans="1:8" s="50" customFormat="1" ht="24" customHeight="1">
      <c r="A5" s="447"/>
      <c r="B5" s="447"/>
      <c r="C5" s="448"/>
      <c r="D5" s="448"/>
      <c r="E5" s="451"/>
      <c r="F5" s="449"/>
      <c r="G5" s="410" t="s">
        <v>211</v>
      </c>
      <c r="H5" s="410" t="s">
        <v>212</v>
      </c>
    </row>
    <row r="6" spans="1:8" s="56" customFormat="1" ht="7.5" customHeight="1">
      <c r="A6" s="23">
        <v>1</v>
      </c>
      <c r="B6" s="23">
        <v>2</v>
      </c>
      <c r="C6" s="23">
        <v>3</v>
      </c>
      <c r="D6" s="23">
        <v>4</v>
      </c>
      <c r="E6" s="404">
        <v>5</v>
      </c>
      <c r="F6" s="404">
        <v>6</v>
      </c>
      <c r="G6" s="404">
        <v>7</v>
      </c>
      <c r="H6" s="404">
        <v>8</v>
      </c>
    </row>
    <row r="7" spans="1:8" s="59" customFormat="1" ht="19.5" customHeight="1">
      <c r="A7" s="118" t="s">
        <v>230</v>
      </c>
      <c r="B7" s="118"/>
      <c r="C7" s="275"/>
      <c r="D7" s="276" t="s">
        <v>362</v>
      </c>
      <c r="E7" s="155">
        <f>E8+E16</f>
        <v>3668023</v>
      </c>
      <c r="F7" s="155">
        <f>F8+F16</f>
        <v>4720000</v>
      </c>
      <c r="G7" s="155">
        <f>G8+G16</f>
        <v>0</v>
      </c>
      <c r="H7" s="155">
        <f>H8+H16</f>
        <v>4720000</v>
      </c>
    </row>
    <row r="8" spans="1:8" s="59" customFormat="1" ht="19.5" customHeight="1">
      <c r="A8" s="122"/>
      <c r="B8" s="122" t="s">
        <v>232</v>
      </c>
      <c r="C8" s="61"/>
      <c r="D8" s="96" t="s">
        <v>233</v>
      </c>
      <c r="E8" s="136">
        <f>SUM(E9:E13)</f>
        <v>2902686</v>
      </c>
      <c r="F8" s="136">
        <f>SUM(F9:F13)</f>
        <v>4720000</v>
      </c>
      <c r="G8" s="136">
        <f>SUM(G9:G13)</f>
        <v>0</v>
      </c>
      <c r="H8" s="136">
        <f>SUM(H9:H13)</f>
        <v>4720000</v>
      </c>
    </row>
    <row r="9" spans="1:8" ht="37.5" customHeight="1">
      <c r="A9" s="94"/>
      <c r="B9" s="94"/>
      <c r="C9" s="112">
        <v>6260</v>
      </c>
      <c r="D9" s="113" t="s">
        <v>363</v>
      </c>
      <c r="E9" s="405">
        <v>30000</v>
      </c>
      <c r="F9" s="132">
        <f>G9+H9</f>
        <v>0</v>
      </c>
      <c r="G9" s="132"/>
      <c r="H9" s="132"/>
    </row>
    <row r="10" spans="1:8" ht="25.5" customHeight="1">
      <c r="A10" s="95"/>
      <c r="B10" s="95"/>
      <c r="C10" s="112">
        <v>6290</v>
      </c>
      <c r="D10" s="113" t="s">
        <v>364</v>
      </c>
      <c r="E10" s="405">
        <v>2872686</v>
      </c>
      <c r="F10" s="132">
        <f>G10+H10</f>
        <v>0</v>
      </c>
      <c r="G10" s="132"/>
      <c r="H10" s="132"/>
    </row>
    <row r="11" spans="1:8" ht="26.25" customHeight="1">
      <c r="A11" s="95"/>
      <c r="B11" s="95"/>
      <c r="C11" s="112">
        <v>6298</v>
      </c>
      <c r="D11" s="113" t="s">
        <v>365</v>
      </c>
      <c r="E11" s="405">
        <v>0</v>
      </c>
      <c r="F11" s="132">
        <v>4720000</v>
      </c>
      <c r="G11" s="132"/>
      <c r="H11" s="132">
        <v>4720000</v>
      </c>
    </row>
    <row r="12" spans="1:8" ht="24" customHeight="1">
      <c r="A12" s="95"/>
      <c r="B12" s="95"/>
      <c r="C12" s="112">
        <v>6299</v>
      </c>
      <c r="D12" s="113" t="s">
        <v>365</v>
      </c>
      <c r="E12" s="405">
        <v>0</v>
      </c>
      <c r="F12" s="132">
        <f>G12+H12</f>
        <v>0</v>
      </c>
      <c r="G12" s="132"/>
      <c r="H12" s="132">
        <v>0</v>
      </c>
    </row>
    <row r="13" spans="1:8" ht="30.75" customHeight="1">
      <c r="A13" s="95"/>
      <c r="B13" s="95"/>
      <c r="C13" s="112">
        <v>6339</v>
      </c>
      <c r="D13" s="113" t="s">
        <v>366</v>
      </c>
      <c r="E13" s="405">
        <v>0</v>
      </c>
      <c r="F13" s="132">
        <f>G13+H13</f>
        <v>0</v>
      </c>
      <c r="G13" s="132"/>
      <c r="H13" s="132"/>
    </row>
    <row r="14" spans="1:8" s="59" customFormat="1" ht="19.5" customHeight="1" hidden="1">
      <c r="A14" s="94"/>
      <c r="B14" s="94"/>
      <c r="C14" s="25"/>
      <c r="D14" s="111"/>
      <c r="E14" s="136"/>
      <c r="F14" s="136"/>
      <c r="G14" s="136"/>
      <c r="H14" s="136"/>
    </row>
    <row r="15" spans="1:8" ht="12.75" hidden="1">
      <c r="A15" s="95"/>
      <c r="B15" s="95"/>
      <c r="C15" s="95"/>
      <c r="D15" s="113"/>
      <c r="E15" s="405"/>
      <c r="F15" s="132"/>
      <c r="G15" s="132"/>
      <c r="H15" s="132"/>
    </row>
    <row r="16" spans="1:8" s="59" customFormat="1" ht="12.75">
      <c r="A16" s="122"/>
      <c r="B16" s="122" t="s">
        <v>238</v>
      </c>
      <c r="C16" s="122"/>
      <c r="D16" s="96" t="s">
        <v>255</v>
      </c>
      <c r="E16" s="136">
        <f>E17+E19</f>
        <v>765337</v>
      </c>
      <c r="F16" s="136">
        <f>F17+F19</f>
        <v>0</v>
      </c>
      <c r="G16" s="136">
        <f>G17+G19</f>
        <v>0</v>
      </c>
      <c r="H16" s="136">
        <f>H17+H19</f>
        <v>0</v>
      </c>
    </row>
    <row r="17" spans="1:8" ht="21.75" customHeight="1">
      <c r="A17" s="95"/>
      <c r="B17" s="95"/>
      <c r="C17" s="95" t="s">
        <v>367</v>
      </c>
      <c r="D17" s="113" t="s">
        <v>368</v>
      </c>
      <c r="E17" s="132"/>
      <c r="F17" s="132">
        <f>G17+H17</f>
        <v>0</v>
      </c>
      <c r="G17" s="132"/>
      <c r="H17" s="132"/>
    </row>
    <row r="18" spans="1:8" ht="12.75" hidden="1">
      <c r="A18" s="95"/>
      <c r="B18" s="95"/>
      <c r="C18" s="95"/>
      <c r="D18" s="113"/>
      <c r="E18" s="405"/>
      <c r="F18" s="132">
        <f>G18+H18</f>
        <v>0</v>
      </c>
      <c r="G18" s="132"/>
      <c r="H18" s="132"/>
    </row>
    <row r="19" spans="1:8" ht="39.75" customHeight="1">
      <c r="A19" s="95"/>
      <c r="B19" s="95"/>
      <c r="C19" s="95" t="s">
        <v>369</v>
      </c>
      <c r="D19" s="113" t="s">
        <v>370</v>
      </c>
      <c r="E19" s="405">
        <v>765337</v>
      </c>
      <c r="F19" s="132">
        <f>G19+H19</f>
        <v>0</v>
      </c>
      <c r="G19" s="132">
        <v>0</v>
      </c>
      <c r="H19" s="132"/>
    </row>
    <row r="20" spans="1:8" ht="12.75" hidden="1">
      <c r="A20" s="95"/>
      <c r="B20" s="95"/>
      <c r="C20" s="95"/>
      <c r="D20" s="113"/>
      <c r="E20" s="405"/>
      <c r="F20" s="132"/>
      <c r="G20" s="132"/>
      <c r="H20" s="132"/>
    </row>
    <row r="21" spans="1:8" ht="12.75" hidden="1">
      <c r="A21" s="95"/>
      <c r="B21" s="95"/>
      <c r="C21" s="95"/>
      <c r="D21" s="113"/>
      <c r="E21" s="405"/>
      <c r="F21" s="132"/>
      <c r="G21" s="132"/>
      <c r="H21" s="132"/>
    </row>
    <row r="22" spans="1:8" ht="6.75" customHeight="1" hidden="1">
      <c r="A22" s="95"/>
      <c r="B22" s="95"/>
      <c r="C22" s="95"/>
      <c r="D22" s="113"/>
      <c r="E22" s="405"/>
      <c r="F22" s="132"/>
      <c r="G22" s="132"/>
      <c r="H22" s="132"/>
    </row>
    <row r="23" spans="1:8" s="59" customFormat="1" ht="18" customHeight="1">
      <c r="A23" s="118" t="s">
        <v>252</v>
      </c>
      <c r="B23" s="118"/>
      <c r="C23" s="118"/>
      <c r="D23" s="276" t="s">
        <v>253</v>
      </c>
      <c r="E23" s="155">
        <f aca="true" t="shared" si="0" ref="E23:H24">E24</f>
        <v>5700</v>
      </c>
      <c r="F23" s="155">
        <f t="shared" si="0"/>
        <v>7100</v>
      </c>
      <c r="G23" s="155">
        <f t="shared" si="0"/>
        <v>7100</v>
      </c>
      <c r="H23" s="155">
        <f t="shared" si="0"/>
        <v>0</v>
      </c>
    </row>
    <row r="24" spans="1:8" s="59" customFormat="1" ht="18" customHeight="1">
      <c r="A24" s="120"/>
      <c r="B24" s="120" t="s">
        <v>254</v>
      </c>
      <c r="C24" s="120"/>
      <c r="D24" s="277" t="s">
        <v>371</v>
      </c>
      <c r="E24" s="136">
        <f t="shared" si="0"/>
        <v>5700</v>
      </c>
      <c r="F24" s="136">
        <f t="shared" si="0"/>
        <v>7100</v>
      </c>
      <c r="G24" s="136">
        <f t="shared" si="0"/>
        <v>7100</v>
      </c>
      <c r="H24" s="136">
        <f t="shared" si="0"/>
        <v>0</v>
      </c>
    </row>
    <row r="25" spans="1:8" ht="45" customHeight="1">
      <c r="A25" s="114"/>
      <c r="B25" s="114"/>
      <c r="C25" s="115" t="s">
        <v>372</v>
      </c>
      <c r="D25" s="116" t="s">
        <v>373</v>
      </c>
      <c r="E25" s="405">
        <v>5700</v>
      </c>
      <c r="F25" s="132">
        <f>G25+H25</f>
        <v>7100</v>
      </c>
      <c r="G25" s="132">
        <v>7100</v>
      </c>
      <c r="H25" s="132">
        <v>0</v>
      </c>
    </row>
    <row r="26" spans="1:8" ht="12.75" hidden="1">
      <c r="A26" s="95"/>
      <c r="B26" s="95"/>
      <c r="C26" s="95"/>
      <c r="D26" s="113"/>
      <c r="E26" s="405"/>
      <c r="F26" s="132"/>
      <c r="G26" s="132"/>
      <c r="H26" s="132"/>
    </row>
    <row r="27" spans="1:8" s="59" customFormat="1" ht="16.5" customHeight="1">
      <c r="A27" s="118" t="s">
        <v>257</v>
      </c>
      <c r="B27" s="118"/>
      <c r="C27" s="278"/>
      <c r="D27" s="276" t="s">
        <v>258</v>
      </c>
      <c r="E27" s="155">
        <f>E28</f>
        <v>2616729</v>
      </c>
      <c r="F27" s="155">
        <f>F28</f>
        <v>5556878</v>
      </c>
      <c r="G27" s="155">
        <f>G28</f>
        <v>0</v>
      </c>
      <c r="H27" s="155">
        <f>H28</f>
        <v>5556878</v>
      </c>
    </row>
    <row r="28" spans="1:8" s="59" customFormat="1" ht="18" customHeight="1">
      <c r="A28" s="122"/>
      <c r="B28" s="122" t="s">
        <v>259</v>
      </c>
      <c r="C28" s="279"/>
      <c r="D28" s="96" t="s">
        <v>260</v>
      </c>
      <c r="E28" s="136">
        <f>SUM(E32,E34)</f>
        <v>2616729</v>
      </c>
      <c r="F28" s="136">
        <f>SUM(F31:F34)</f>
        <v>5556878</v>
      </c>
      <c r="G28" s="136">
        <f>SUM(G32,G34)</f>
        <v>0</v>
      </c>
      <c r="H28" s="136">
        <f>SUM(H31:H34)</f>
        <v>5556878</v>
      </c>
    </row>
    <row r="29" spans="1:8" ht="12.75" hidden="1">
      <c r="A29" s="94"/>
      <c r="B29" s="94"/>
      <c r="C29" s="94"/>
      <c r="D29" s="113"/>
      <c r="E29" s="136"/>
      <c r="F29" s="132"/>
      <c r="G29" s="132"/>
      <c r="H29" s="132"/>
    </row>
    <row r="30" spans="1:8" ht="12.75" hidden="1">
      <c r="A30" s="95"/>
      <c r="B30" s="95"/>
      <c r="C30" s="95"/>
      <c r="D30" s="113"/>
      <c r="E30" s="405"/>
      <c r="F30" s="132"/>
      <c r="G30" s="132"/>
      <c r="H30" s="132"/>
    </row>
    <row r="31" spans="1:8" ht="22.5" customHeight="1">
      <c r="A31" s="95"/>
      <c r="B31" s="95"/>
      <c r="C31" s="95" t="s">
        <v>397</v>
      </c>
      <c r="D31" s="113" t="s">
        <v>364</v>
      </c>
      <c r="E31" s="405"/>
      <c r="F31" s="132">
        <v>3148402</v>
      </c>
      <c r="G31" s="132"/>
      <c r="H31" s="132">
        <v>3148402</v>
      </c>
    </row>
    <row r="32" spans="1:8" ht="24.75" customHeight="1">
      <c r="A32" s="95"/>
      <c r="B32" s="95"/>
      <c r="C32" s="95" t="s">
        <v>374</v>
      </c>
      <c r="D32" s="113" t="s">
        <v>364</v>
      </c>
      <c r="E32" s="132">
        <v>2546729</v>
      </c>
      <c r="F32" s="132">
        <v>2408476</v>
      </c>
      <c r="G32" s="132"/>
      <c r="H32" s="132">
        <v>2408476</v>
      </c>
    </row>
    <row r="33" spans="1:8" ht="12.75" hidden="1">
      <c r="A33" s="95"/>
      <c r="B33" s="95"/>
      <c r="C33" s="95"/>
      <c r="D33" s="113"/>
      <c r="E33" s="405"/>
      <c r="F33" s="132">
        <f>G33+H33</f>
        <v>0</v>
      </c>
      <c r="G33" s="132"/>
      <c r="H33" s="132"/>
    </row>
    <row r="34" spans="1:8" ht="38.25">
      <c r="A34" s="95"/>
      <c r="B34" s="95"/>
      <c r="C34" s="95" t="s">
        <v>375</v>
      </c>
      <c r="D34" s="113" t="s">
        <v>376</v>
      </c>
      <c r="E34" s="405">
        <v>70000</v>
      </c>
      <c r="F34" s="132">
        <f>G34+H34</f>
        <v>0</v>
      </c>
      <c r="G34" s="132">
        <v>0</v>
      </c>
      <c r="H34" s="132"/>
    </row>
    <row r="35" spans="1:8" s="59" customFormat="1" ht="16.5" customHeight="1">
      <c r="A35" s="118" t="s">
        <v>263</v>
      </c>
      <c r="B35" s="118"/>
      <c r="C35" s="118"/>
      <c r="D35" s="276" t="s">
        <v>264</v>
      </c>
      <c r="E35" s="155">
        <f>E36</f>
        <v>353926</v>
      </c>
      <c r="F35" s="155">
        <f>F36</f>
        <v>362700</v>
      </c>
      <c r="G35" s="155">
        <f>G36</f>
        <v>132900</v>
      </c>
      <c r="H35" s="155">
        <f>H36</f>
        <v>229800</v>
      </c>
    </row>
    <row r="36" spans="1:8" s="59" customFormat="1" ht="18.75" customHeight="1">
      <c r="A36" s="122"/>
      <c r="B36" s="122" t="s">
        <v>265</v>
      </c>
      <c r="C36" s="122"/>
      <c r="D36" s="96" t="s">
        <v>266</v>
      </c>
      <c r="E36" s="136">
        <f>SUM(E37:E42)</f>
        <v>353926</v>
      </c>
      <c r="F36" s="136">
        <f>SUM(F37:F42)</f>
        <v>362700</v>
      </c>
      <c r="G36" s="136">
        <f>SUM(G37:G42)</f>
        <v>132900</v>
      </c>
      <c r="H36" s="136">
        <f>SUM(H37:H42)</f>
        <v>229800</v>
      </c>
    </row>
    <row r="37" spans="1:8" ht="26.25" customHeight="1">
      <c r="A37" s="95"/>
      <c r="B37" s="94"/>
      <c r="C37" s="95" t="s">
        <v>377</v>
      </c>
      <c r="D37" s="113" t="s">
        <v>378</v>
      </c>
      <c r="E37" s="405">
        <v>100</v>
      </c>
      <c r="F37" s="132">
        <f aca="true" t="shared" si="1" ref="F37:F42">G37+H37</f>
        <v>100</v>
      </c>
      <c r="G37" s="132">
        <v>100</v>
      </c>
      <c r="H37" s="132"/>
    </row>
    <row r="38" spans="1:8" ht="25.5">
      <c r="A38" s="95"/>
      <c r="B38" s="94"/>
      <c r="C38" s="95" t="s">
        <v>379</v>
      </c>
      <c r="D38" s="113" t="s">
        <v>380</v>
      </c>
      <c r="E38" s="405">
        <v>100</v>
      </c>
      <c r="F38" s="132">
        <f t="shared" si="1"/>
        <v>100</v>
      </c>
      <c r="G38" s="132">
        <v>100</v>
      </c>
      <c r="H38" s="132"/>
    </row>
    <row r="39" spans="1:8" ht="42.75" customHeight="1">
      <c r="A39" s="95"/>
      <c r="B39" s="94"/>
      <c r="C39" s="95" t="s">
        <v>372</v>
      </c>
      <c r="D39" s="116" t="s">
        <v>373</v>
      </c>
      <c r="E39" s="405">
        <v>123536</v>
      </c>
      <c r="F39" s="132">
        <f t="shared" si="1"/>
        <v>130500</v>
      </c>
      <c r="G39" s="132">
        <v>130500</v>
      </c>
      <c r="H39" s="132"/>
    </row>
    <row r="40" spans="1:8" ht="31.5" customHeight="1">
      <c r="A40" s="95"/>
      <c r="B40" s="94"/>
      <c r="C40" s="95" t="s">
        <v>381</v>
      </c>
      <c r="D40" s="116" t="s">
        <v>382</v>
      </c>
      <c r="E40" s="405">
        <v>1000</v>
      </c>
      <c r="F40" s="132">
        <f t="shared" si="1"/>
        <v>1000</v>
      </c>
      <c r="G40" s="132"/>
      <c r="H40" s="132">
        <v>1000</v>
      </c>
    </row>
    <row r="41" spans="1:8" ht="25.5">
      <c r="A41" s="95"/>
      <c r="B41" s="94"/>
      <c r="C41" s="95" t="s">
        <v>383</v>
      </c>
      <c r="D41" s="113" t="s">
        <v>384</v>
      </c>
      <c r="E41" s="405">
        <v>227090</v>
      </c>
      <c r="F41" s="132">
        <f t="shared" si="1"/>
        <v>228800</v>
      </c>
      <c r="G41" s="132"/>
      <c r="H41" s="132">
        <v>228800</v>
      </c>
    </row>
    <row r="42" spans="1:8" ht="18" customHeight="1">
      <c r="A42" s="95"/>
      <c r="B42" s="94"/>
      <c r="C42" s="95" t="s">
        <v>385</v>
      </c>
      <c r="D42" s="113" t="s">
        <v>386</v>
      </c>
      <c r="E42" s="405">
        <v>2100</v>
      </c>
      <c r="F42" s="132">
        <f t="shared" si="1"/>
        <v>2200</v>
      </c>
      <c r="G42" s="132">
        <v>2200</v>
      </c>
      <c r="H42" s="132"/>
    </row>
    <row r="43" spans="1:8" s="59" customFormat="1" ht="18" customHeight="1">
      <c r="A43" s="118" t="s">
        <v>271</v>
      </c>
      <c r="B43" s="118"/>
      <c r="C43" s="118"/>
      <c r="D43" s="276" t="s">
        <v>272</v>
      </c>
      <c r="E43" s="155">
        <f aca="true" t="shared" si="2" ref="E43:H44">E44</f>
        <v>900</v>
      </c>
      <c r="F43" s="155">
        <f t="shared" si="2"/>
        <v>0</v>
      </c>
      <c r="G43" s="155">
        <f t="shared" si="2"/>
        <v>0</v>
      </c>
      <c r="H43" s="155">
        <f t="shared" si="2"/>
        <v>0</v>
      </c>
    </row>
    <row r="44" spans="1:8" s="59" customFormat="1" ht="18" customHeight="1">
      <c r="A44" s="122"/>
      <c r="B44" s="122" t="s">
        <v>273</v>
      </c>
      <c r="C44" s="122"/>
      <c r="D44" s="96" t="s">
        <v>274</v>
      </c>
      <c r="E44" s="406">
        <f t="shared" si="2"/>
        <v>900</v>
      </c>
      <c r="F44" s="406">
        <f t="shared" si="2"/>
        <v>0</v>
      </c>
      <c r="G44" s="406">
        <f t="shared" si="2"/>
        <v>0</v>
      </c>
      <c r="H44" s="406">
        <f t="shared" si="2"/>
        <v>0</v>
      </c>
    </row>
    <row r="45" spans="1:8" ht="25.5">
      <c r="A45" s="95"/>
      <c r="B45" s="94"/>
      <c r="C45" s="95" t="s">
        <v>387</v>
      </c>
      <c r="D45" s="113" t="s">
        <v>388</v>
      </c>
      <c r="E45" s="405">
        <v>900</v>
      </c>
      <c r="F45" s="132">
        <f>G45+H45</f>
        <v>0</v>
      </c>
      <c r="G45" s="132"/>
      <c r="H45" s="132">
        <v>0</v>
      </c>
    </row>
    <row r="46" spans="1:8" s="59" customFormat="1" ht="19.5" customHeight="1">
      <c r="A46" s="118" t="s">
        <v>276</v>
      </c>
      <c r="B46" s="118"/>
      <c r="C46" s="118"/>
      <c r="D46" s="276" t="s">
        <v>389</v>
      </c>
      <c r="E46" s="155">
        <f>E47+E49</f>
        <v>784688</v>
      </c>
      <c r="F46" s="155">
        <f>F47+F49</f>
        <v>794334</v>
      </c>
      <c r="G46" s="155">
        <f>G47+G49</f>
        <v>92244</v>
      </c>
      <c r="H46" s="155">
        <f>H47+H49</f>
        <v>702090</v>
      </c>
    </row>
    <row r="47" spans="1:8" s="59" customFormat="1" ht="16.5" customHeight="1">
      <c r="A47" s="122"/>
      <c r="B47" s="122" t="s">
        <v>278</v>
      </c>
      <c r="C47" s="122"/>
      <c r="D47" s="96" t="s">
        <v>390</v>
      </c>
      <c r="E47" s="136">
        <f>E48</f>
        <v>80098</v>
      </c>
      <c r="F47" s="136">
        <f>F48</f>
        <v>89644</v>
      </c>
      <c r="G47" s="136">
        <f>G48</f>
        <v>89644</v>
      </c>
      <c r="H47" s="136">
        <f>H48</f>
        <v>0</v>
      </c>
    </row>
    <row r="48" spans="1:8" ht="34.5" customHeight="1">
      <c r="A48" s="95"/>
      <c r="B48" s="95"/>
      <c r="C48" s="95" t="s">
        <v>369</v>
      </c>
      <c r="D48" s="113" t="s">
        <v>370</v>
      </c>
      <c r="E48" s="405">
        <v>80098</v>
      </c>
      <c r="F48" s="132">
        <f>G48+H48</f>
        <v>89644</v>
      </c>
      <c r="G48" s="132">
        <v>89644</v>
      </c>
      <c r="H48" s="132"/>
    </row>
    <row r="49" spans="1:8" s="59" customFormat="1" ht="18.75" customHeight="1">
      <c r="A49" s="122"/>
      <c r="B49" s="122" t="s">
        <v>391</v>
      </c>
      <c r="C49" s="122"/>
      <c r="D49" s="96" t="s">
        <v>392</v>
      </c>
      <c r="E49" s="136">
        <f>SUM(E50:E54)</f>
        <v>704590</v>
      </c>
      <c r="F49" s="136">
        <f>SUM(F50:F54)</f>
        <v>704690</v>
      </c>
      <c r="G49" s="136">
        <f>SUM(G50:G54)</f>
        <v>2600</v>
      </c>
      <c r="H49" s="136">
        <f>SUM(H50:H54)</f>
        <v>702090</v>
      </c>
    </row>
    <row r="50" spans="1:8" ht="18.75" customHeight="1">
      <c r="A50" s="95"/>
      <c r="B50" s="94"/>
      <c r="C50" s="119" t="s">
        <v>367</v>
      </c>
      <c r="D50" s="113" t="s">
        <v>368</v>
      </c>
      <c r="E50" s="405">
        <v>0</v>
      </c>
      <c r="F50" s="132">
        <f>G50+H50</f>
        <v>0</v>
      </c>
      <c r="G50" s="132"/>
      <c r="H50" s="132"/>
    </row>
    <row r="51" spans="1:8" ht="16.5" customHeight="1">
      <c r="A51" s="95"/>
      <c r="B51" s="95"/>
      <c r="C51" s="95" t="s">
        <v>393</v>
      </c>
      <c r="D51" s="113" t="s">
        <v>394</v>
      </c>
      <c r="E51" s="405">
        <v>500</v>
      </c>
      <c r="F51" s="132">
        <f>G51+H51</f>
        <v>600</v>
      </c>
      <c r="G51" s="132">
        <v>600</v>
      </c>
      <c r="H51" s="132"/>
    </row>
    <row r="52" spans="1:8" ht="34.5" customHeight="1">
      <c r="A52" s="95"/>
      <c r="B52" s="95"/>
      <c r="C52" s="95" t="s">
        <v>395</v>
      </c>
      <c r="D52" s="113" t="s">
        <v>396</v>
      </c>
      <c r="E52" s="405">
        <v>2000</v>
      </c>
      <c r="F52" s="132">
        <f>G52+H52</f>
        <v>2000</v>
      </c>
      <c r="G52" s="132">
        <v>2000</v>
      </c>
      <c r="H52" s="132"/>
    </row>
    <row r="53" spans="1:8" ht="24" customHeight="1">
      <c r="A53" s="95"/>
      <c r="B53" s="95"/>
      <c r="C53" s="95" t="s">
        <v>397</v>
      </c>
      <c r="D53" s="113" t="s">
        <v>364</v>
      </c>
      <c r="E53" s="405">
        <v>298970</v>
      </c>
      <c r="F53" s="132">
        <v>298970</v>
      </c>
      <c r="G53" s="132"/>
      <c r="H53" s="132">
        <v>298970</v>
      </c>
    </row>
    <row r="54" spans="1:8" ht="24" customHeight="1">
      <c r="A54" s="95"/>
      <c r="B54" s="95"/>
      <c r="C54" s="95" t="s">
        <v>374</v>
      </c>
      <c r="D54" s="113" t="s">
        <v>364</v>
      </c>
      <c r="E54" s="405">
        <v>403120</v>
      </c>
      <c r="F54" s="132">
        <v>403120</v>
      </c>
      <c r="G54" s="132">
        <v>0</v>
      </c>
      <c r="H54" s="132">
        <v>403120</v>
      </c>
    </row>
    <row r="55" spans="1:8" s="59" customFormat="1" ht="25.5">
      <c r="A55" s="118" t="s">
        <v>398</v>
      </c>
      <c r="B55" s="118"/>
      <c r="C55" s="118"/>
      <c r="D55" s="276" t="s">
        <v>654</v>
      </c>
      <c r="E55" s="155">
        <f aca="true" t="shared" si="3" ref="E55:H56">E56</f>
        <v>1382</v>
      </c>
      <c r="F55" s="155">
        <f t="shared" si="3"/>
        <v>1549</v>
      </c>
      <c r="G55" s="155">
        <f t="shared" si="3"/>
        <v>1549</v>
      </c>
      <c r="H55" s="155">
        <f t="shared" si="3"/>
        <v>0</v>
      </c>
    </row>
    <row r="56" spans="1:8" s="59" customFormat="1" ht="25.5">
      <c r="A56" s="122"/>
      <c r="B56" s="122" t="s">
        <v>399</v>
      </c>
      <c r="C56" s="122"/>
      <c r="D56" s="96" t="s">
        <v>655</v>
      </c>
      <c r="E56" s="136">
        <f t="shared" si="3"/>
        <v>1382</v>
      </c>
      <c r="F56" s="136">
        <f t="shared" si="3"/>
        <v>1549</v>
      </c>
      <c r="G56" s="136">
        <f t="shared" si="3"/>
        <v>1549</v>
      </c>
      <c r="H56" s="136">
        <f t="shared" si="3"/>
        <v>0</v>
      </c>
    </row>
    <row r="57" spans="1:8" ht="35.25" customHeight="1">
      <c r="A57" s="95"/>
      <c r="B57" s="95"/>
      <c r="C57" s="95" t="s">
        <v>369</v>
      </c>
      <c r="D57" s="113" t="s">
        <v>370</v>
      </c>
      <c r="E57" s="405">
        <v>1382</v>
      </c>
      <c r="F57" s="132">
        <f>G57+H57</f>
        <v>1549</v>
      </c>
      <c r="G57" s="132">
        <v>1549</v>
      </c>
      <c r="H57" s="132"/>
    </row>
    <row r="58" spans="1:8" ht="12.75" hidden="1">
      <c r="A58" s="95"/>
      <c r="B58" s="94"/>
      <c r="C58" s="94"/>
      <c r="D58" s="117"/>
      <c r="E58" s="406"/>
      <c r="F58" s="132"/>
      <c r="G58" s="132"/>
      <c r="H58" s="132"/>
    </row>
    <row r="59" spans="1:8" ht="12.75" hidden="1">
      <c r="A59" s="95"/>
      <c r="B59" s="95"/>
      <c r="C59" s="95"/>
      <c r="D59" s="113"/>
      <c r="E59" s="405"/>
      <c r="F59" s="132"/>
      <c r="G59" s="132"/>
      <c r="H59" s="132"/>
    </row>
    <row r="60" spans="1:8" s="59" customFormat="1" ht="12.75">
      <c r="A60" s="118" t="s">
        <v>400</v>
      </c>
      <c r="B60" s="118"/>
      <c r="C60" s="118"/>
      <c r="D60" s="276" t="s">
        <v>297</v>
      </c>
      <c r="E60" s="155">
        <f>E63+E65</f>
        <v>1000</v>
      </c>
      <c r="F60" s="155">
        <f>F63+F65</f>
        <v>1044320</v>
      </c>
      <c r="G60" s="155">
        <f>G63+G65</f>
        <v>0</v>
      </c>
      <c r="H60" s="155">
        <f>H63+H65</f>
        <v>1044320</v>
      </c>
    </row>
    <row r="61" spans="1:8" s="59" customFormat="1" ht="12.75" hidden="1">
      <c r="A61" s="120"/>
      <c r="B61" s="120"/>
      <c r="C61" s="120"/>
      <c r="D61" s="277"/>
      <c r="E61" s="406"/>
      <c r="F61" s="136"/>
      <c r="G61" s="136"/>
      <c r="H61" s="136"/>
    </row>
    <row r="62" spans="1:8" s="59" customFormat="1" ht="12.75" hidden="1">
      <c r="A62" s="120"/>
      <c r="B62" s="120"/>
      <c r="C62" s="120"/>
      <c r="D62" s="280"/>
      <c r="E62" s="406"/>
      <c r="F62" s="136"/>
      <c r="G62" s="136"/>
      <c r="H62" s="136"/>
    </row>
    <row r="63" spans="1:8" s="59" customFormat="1" ht="21" customHeight="1">
      <c r="A63" s="120"/>
      <c r="B63" s="120" t="s">
        <v>401</v>
      </c>
      <c r="C63" s="120"/>
      <c r="D63" s="96" t="s">
        <v>300</v>
      </c>
      <c r="E63" s="406">
        <f>E64</f>
        <v>0</v>
      </c>
      <c r="F63" s="406">
        <f>F64</f>
        <v>1044320</v>
      </c>
      <c r="G63" s="406">
        <f>G64</f>
        <v>0</v>
      </c>
      <c r="H63" s="136">
        <f>H64</f>
        <v>1044320</v>
      </c>
    </row>
    <row r="64" spans="1:8" ht="24.75" customHeight="1">
      <c r="A64" s="114"/>
      <c r="B64" s="115"/>
      <c r="C64" s="115" t="s">
        <v>374</v>
      </c>
      <c r="D64" s="113" t="s">
        <v>364</v>
      </c>
      <c r="E64" s="406"/>
      <c r="F64" s="132">
        <v>1044320</v>
      </c>
      <c r="G64" s="132"/>
      <c r="H64" s="132">
        <v>1044320</v>
      </c>
    </row>
    <row r="65" spans="1:8" s="59" customFormat="1" ht="21" customHeight="1">
      <c r="A65" s="122"/>
      <c r="B65" s="122" t="s">
        <v>402</v>
      </c>
      <c r="C65" s="122"/>
      <c r="D65" s="96" t="s">
        <v>403</v>
      </c>
      <c r="E65" s="136">
        <f>E66</f>
        <v>1000</v>
      </c>
      <c r="F65" s="136">
        <f>F66</f>
        <v>0</v>
      </c>
      <c r="G65" s="136">
        <f>G66</f>
        <v>0</v>
      </c>
      <c r="H65" s="136">
        <f>H66</f>
        <v>0</v>
      </c>
    </row>
    <row r="66" spans="1:8" ht="42" customHeight="1">
      <c r="A66" s="95"/>
      <c r="B66" s="95"/>
      <c r="C66" s="95" t="s">
        <v>369</v>
      </c>
      <c r="D66" s="113" t="s">
        <v>370</v>
      </c>
      <c r="E66" s="405">
        <v>1000</v>
      </c>
      <c r="F66" s="132">
        <f>G66+H66</f>
        <v>0</v>
      </c>
      <c r="G66" s="132"/>
      <c r="H66" s="132"/>
    </row>
    <row r="67" spans="1:8" s="59" customFormat="1" ht="36">
      <c r="A67" s="118" t="s">
        <v>404</v>
      </c>
      <c r="B67" s="118"/>
      <c r="C67" s="118"/>
      <c r="D67" s="281" t="s">
        <v>656</v>
      </c>
      <c r="E67" s="407">
        <f>E68+E71+E84+E97+E99+E101</f>
        <v>5174885</v>
      </c>
      <c r="F67" s="407">
        <f>F68+F71+F84+F97+F99+F101</f>
        <v>5415777</v>
      </c>
      <c r="G67" s="407">
        <f>G68+G71+G84+G97+G99+G101</f>
        <v>5415777</v>
      </c>
      <c r="H67" s="407">
        <f>H68+H71+H84+H97+H99+H101</f>
        <v>0</v>
      </c>
    </row>
    <row r="68" spans="1:8" s="59" customFormat="1" ht="26.25" customHeight="1">
      <c r="A68" s="122"/>
      <c r="B68" s="122" t="s">
        <v>405</v>
      </c>
      <c r="C68" s="122"/>
      <c r="D68" s="96" t="s">
        <v>406</v>
      </c>
      <c r="E68" s="408">
        <f>E69+E70</f>
        <v>110</v>
      </c>
      <c r="F68" s="408">
        <f>F69+F70</f>
        <v>110</v>
      </c>
      <c r="G68" s="408">
        <f>G69+G70</f>
        <v>110</v>
      </c>
      <c r="H68" s="408">
        <f>H69+H70</f>
        <v>0</v>
      </c>
    </row>
    <row r="69" spans="1:8" ht="24" customHeight="1">
      <c r="A69" s="95"/>
      <c r="B69" s="95"/>
      <c r="C69" s="95" t="s">
        <v>407</v>
      </c>
      <c r="D69" s="113" t="s">
        <v>408</v>
      </c>
      <c r="E69" s="405">
        <v>100</v>
      </c>
      <c r="F69" s="132">
        <f>G69+H69</f>
        <v>100</v>
      </c>
      <c r="G69" s="132">
        <v>100</v>
      </c>
      <c r="H69" s="132"/>
    </row>
    <row r="70" spans="1:8" ht="17.25" customHeight="1">
      <c r="A70" s="95"/>
      <c r="B70" s="95"/>
      <c r="C70" s="95" t="s">
        <v>385</v>
      </c>
      <c r="D70" s="113" t="s">
        <v>386</v>
      </c>
      <c r="E70" s="405">
        <v>10</v>
      </c>
      <c r="F70" s="132">
        <f>G70+H70</f>
        <v>10</v>
      </c>
      <c r="G70" s="132">
        <v>10</v>
      </c>
      <c r="H70" s="132"/>
    </row>
    <row r="71" spans="1:8" s="59" customFormat="1" ht="42" customHeight="1">
      <c r="A71" s="122"/>
      <c r="B71" s="122" t="s">
        <v>409</v>
      </c>
      <c r="C71" s="279"/>
      <c r="D71" s="96" t="s">
        <v>657</v>
      </c>
      <c r="E71" s="408">
        <f>SUM(E72:E83)</f>
        <v>1510439</v>
      </c>
      <c r="F71" s="408">
        <f>SUM(F72:F83)</f>
        <v>1544421</v>
      </c>
      <c r="G71" s="408">
        <f>SUM(G72:G83)</f>
        <v>1544421</v>
      </c>
      <c r="H71" s="408">
        <f>SUM(H72:H83)</f>
        <v>0</v>
      </c>
    </row>
    <row r="72" spans="1:8" ht="15" customHeight="1">
      <c r="A72" s="95"/>
      <c r="B72" s="95"/>
      <c r="C72" s="95" t="s">
        <v>410</v>
      </c>
      <c r="D72" s="113" t="s">
        <v>411</v>
      </c>
      <c r="E72" s="405">
        <v>1237291</v>
      </c>
      <c r="F72" s="132">
        <f>G72+H72</f>
        <v>1268224</v>
      </c>
      <c r="G72" s="132">
        <v>1268224</v>
      </c>
      <c r="H72" s="132"/>
    </row>
    <row r="73" spans="1:8" ht="12.75">
      <c r="A73" s="95"/>
      <c r="B73" s="95"/>
      <c r="C73" s="95" t="s">
        <v>412</v>
      </c>
      <c r="D73" s="113" t="s">
        <v>413</v>
      </c>
      <c r="E73" s="405">
        <v>118601</v>
      </c>
      <c r="F73" s="132">
        <f aca="true" t="shared" si="4" ref="F73:F83">G73+H73</f>
        <v>125717</v>
      </c>
      <c r="G73" s="132">
        <v>125717</v>
      </c>
      <c r="H73" s="132"/>
    </row>
    <row r="74" spans="1:8" ht="12.75">
      <c r="A74" s="95"/>
      <c r="B74" s="95"/>
      <c r="C74" s="95" t="s">
        <v>414</v>
      </c>
      <c r="D74" s="113" t="s">
        <v>415</v>
      </c>
      <c r="E74" s="405">
        <v>133476</v>
      </c>
      <c r="F74" s="132">
        <f t="shared" si="4"/>
        <v>137480</v>
      </c>
      <c r="G74" s="132">
        <v>137480</v>
      </c>
      <c r="H74" s="132"/>
    </row>
    <row r="75" spans="1:8" ht="12.75">
      <c r="A75" s="95"/>
      <c r="B75" s="95"/>
      <c r="C75" s="95" t="s">
        <v>416</v>
      </c>
      <c r="D75" s="113" t="s">
        <v>417</v>
      </c>
      <c r="E75" s="405">
        <v>14471</v>
      </c>
      <c r="F75" s="132">
        <f t="shared" si="4"/>
        <v>5900</v>
      </c>
      <c r="G75" s="132">
        <v>5900</v>
      </c>
      <c r="H75" s="132"/>
    </row>
    <row r="76" spans="1:8" ht="12.75" hidden="1">
      <c r="A76" s="95"/>
      <c r="B76" s="95"/>
      <c r="C76" s="95"/>
      <c r="D76" s="113"/>
      <c r="E76" s="405"/>
      <c r="F76" s="132">
        <f t="shared" si="4"/>
        <v>0</v>
      </c>
      <c r="G76" s="132"/>
      <c r="H76" s="132"/>
    </row>
    <row r="77" spans="1:8" ht="12.75" hidden="1">
      <c r="A77" s="95"/>
      <c r="B77" s="95"/>
      <c r="C77" s="95"/>
      <c r="D77" s="113"/>
      <c r="E77" s="405"/>
      <c r="F77" s="132">
        <f t="shared" si="4"/>
        <v>0</v>
      </c>
      <c r="G77" s="132"/>
      <c r="H77" s="132"/>
    </row>
    <row r="78" spans="1:8" ht="12.75" hidden="1">
      <c r="A78" s="95"/>
      <c r="B78" s="95"/>
      <c r="C78" s="95"/>
      <c r="D78" s="113"/>
      <c r="E78" s="405"/>
      <c r="F78" s="132">
        <f t="shared" si="4"/>
        <v>0</v>
      </c>
      <c r="G78" s="132"/>
      <c r="H78" s="132"/>
    </row>
    <row r="79" spans="1:8" ht="25.5">
      <c r="A79" s="95"/>
      <c r="B79" s="95"/>
      <c r="C79" s="95" t="s">
        <v>379</v>
      </c>
      <c r="D79" s="113" t="s">
        <v>418</v>
      </c>
      <c r="E79" s="405">
        <v>500</v>
      </c>
      <c r="F79" s="132">
        <f t="shared" si="4"/>
        <v>1000</v>
      </c>
      <c r="G79" s="132">
        <v>1000</v>
      </c>
      <c r="H79" s="132">
        <v>0</v>
      </c>
    </row>
    <row r="80" spans="1:8" ht="12.75">
      <c r="A80" s="95"/>
      <c r="B80" s="95"/>
      <c r="C80" s="95" t="s">
        <v>419</v>
      </c>
      <c r="D80" s="113" t="s">
        <v>420</v>
      </c>
      <c r="E80" s="405">
        <v>1000</v>
      </c>
      <c r="F80" s="132">
        <f t="shared" si="4"/>
        <v>1000</v>
      </c>
      <c r="G80" s="132">
        <v>1000</v>
      </c>
      <c r="H80" s="132"/>
    </row>
    <row r="81" spans="1:8" ht="12.75" hidden="1">
      <c r="A81" s="95"/>
      <c r="B81" s="95"/>
      <c r="C81" s="95"/>
      <c r="D81" s="113"/>
      <c r="E81" s="405"/>
      <c r="F81" s="132">
        <f t="shared" si="4"/>
        <v>0</v>
      </c>
      <c r="G81" s="132"/>
      <c r="H81" s="132"/>
    </row>
    <row r="82" spans="1:8" ht="12.75">
      <c r="A82" s="95"/>
      <c r="B82" s="95"/>
      <c r="C82" s="95" t="s">
        <v>367</v>
      </c>
      <c r="D82" s="113" t="s">
        <v>368</v>
      </c>
      <c r="E82" s="405">
        <v>100</v>
      </c>
      <c r="F82" s="132">
        <f t="shared" si="4"/>
        <v>100</v>
      </c>
      <c r="G82" s="132">
        <v>100</v>
      </c>
      <c r="H82" s="132"/>
    </row>
    <row r="83" spans="1:8" ht="12.75">
      <c r="A83" s="95"/>
      <c r="B83" s="95"/>
      <c r="C83" s="95" t="s">
        <v>385</v>
      </c>
      <c r="D83" s="113" t="s">
        <v>386</v>
      </c>
      <c r="E83" s="405">
        <v>5000</v>
      </c>
      <c r="F83" s="132">
        <f t="shared" si="4"/>
        <v>5000</v>
      </c>
      <c r="G83" s="132">
        <v>5000</v>
      </c>
      <c r="H83" s="132"/>
    </row>
    <row r="84" spans="1:8" s="59" customFormat="1" ht="40.5" customHeight="1">
      <c r="A84" s="122"/>
      <c r="B84" s="122" t="s">
        <v>421</v>
      </c>
      <c r="C84" s="122"/>
      <c r="D84" s="96" t="s">
        <v>658</v>
      </c>
      <c r="E84" s="136">
        <f>SUM(E85:E96,)</f>
        <v>1937959</v>
      </c>
      <c r="F84" s="136">
        <f>SUM(F85:F96,)</f>
        <v>2012653</v>
      </c>
      <c r="G84" s="136">
        <f>SUM(G85:G96,)</f>
        <v>2012653</v>
      </c>
      <c r="H84" s="136">
        <f>SUM(H85:H96,)</f>
        <v>0</v>
      </c>
    </row>
    <row r="85" spans="1:8" ht="12.75">
      <c r="A85" s="95"/>
      <c r="B85" s="95"/>
      <c r="C85" s="95" t="s">
        <v>410</v>
      </c>
      <c r="D85" s="113" t="s">
        <v>411</v>
      </c>
      <c r="E85" s="405">
        <v>1004882</v>
      </c>
      <c r="F85" s="132">
        <f>G85+H85</f>
        <v>1030005</v>
      </c>
      <c r="G85" s="132">
        <v>1030005</v>
      </c>
      <c r="H85" s="132"/>
    </row>
    <row r="86" spans="1:8" ht="12.75">
      <c r="A86" s="95"/>
      <c r="B86" s="95"/>
      <c r="C86" s="95" t="s">
        <v>412</v>
      </c>
      <c r="D86" s="113" t="s">
        <v>413</v>
      </c>
      <c r="E86" s="405">
        <v>635097</v>
      </c>
      <c r="F86" s="132">
        <f aca="true" t="shared" si="5" ref="F86:F96">G86+H86</f>
        <v>673203</v>
      </c>
      <c r="G86" s="132">
        <v>673203</v>
      </c>
      <c r="H86" s="132"/>
    </row>
    <row r="87" spans="1:8" ht="12.75">
      <c r="A87" s="95"/>
      <c r="B87" s="95"/>
      <c r="C87" s="95" t="s">
        <v>414</v>
      </c>
      <c r="D87" s="113" t="s">
        <v>415</v>
      </c>
      <c r="E87" s="405">
        <v>8216</v>
      </c>
      <c r="F87" s="132">
        <f t="shared" si="5"/>
        <v>8462</v>
      </c>
      <c r="G87" s="132">
        <v>8462</v>
      </c>
      <c r="H87" s="132"/>
    </row>
    <row r="88" spans="1:8" ht="12.75">
      <c r="A88" s="95"/>
      <c r="B88" s="95"/>
      <c r="C88" s="95" t="s">
        <v>416</v>
      </c>
      <c r="D88" s="113" t="s">
        <v>417</v>
      </c>
      <c r="E88" s="405">
        <v>120300</v>
      </c>
      <c r="F88" s="132">
        <f t="shared" si="5"/>
        <v>126315</v>
      </c>
      <c r="G88" s="132">
        <v>126315</v>
      </c>
      <c r="H88" s="132"/>
    </row>
    <row r="89" spans="1:8" ht="12.75">
      <c r="A89" s="95"/>
      <c r="B89" s="95"/>
      <c r="C89" s="95" t="s">
        <v>422</v>
      </c>
      <c r="D89" s="113" t="s">
        <v>423</v>
      </c>
      <c r="E89" s="405">
        <v>8074</v>
      </c>
      <c r="F89" s="132">
        <f t="shared" si="5"/>
        <v>8478</v>
      </c>
      <c r="G89" s="132">
        <v>8478</v>
      </c>
      <c r="H89" s="132"/>
    </row>
    <row r="90" spans="1:8" ht="12.75">
      <c r="A90" s="95"/>
      <c r="B90" s="95"/>
      <c r="C90" s="95" t="s">
        <v>424</v>
      </c>
      <c r="D90" s="113" t="s">
        <v>425</v>
      </c>
      <c r="E90" s="405">
        <v>0</v>
      </c>
      <c r="F90" s="132">
        <f t="shared" si="5"/>
        <v>0</v>
      </c>
      <c r="G90" s="132"/>
      <c r="H90" s="132"/>
    </row>
    <row r="91" spans="1:8" ht="12.75">
      <c r="A91" s="95"/>
      <c r="B91" s="95"/>
      <c r="C91" s="95" t="s">
        <v>426</v>
      </c>
      <c r="D91" s="113" t="s">
        <v>427</v>
      </c>
      <c r="E91" s="405">
        <v>46690</v>
      </c>
      <c r="F91" s="132">
        <f t="shared" si="5"/>
        <v>46690</v>
      </c>
      <c r="G91" s="132">
        <v>46690</v>
      </c>
      <c r="H91" s="132"/>
    </row>
    <row r="92" spans="1:8" ht="12.75">
      <c r="A92" s="95"/>
      <c r="B92" s="95"/>
      <c r="C92" s="95" t="s">
        <v>428</v>
      </c>
      <c r="D92" s="113" t="s">
        <v>429</v>
      </c>
      <c r="E92" s="405">
        <v>0</v>
      </c>
      <c r="F92" s="132">
        <f t="shared" si="5"/>
        <v>0</v>
      </c>
      <c r="G92" s="132"/>
      <c r="H92" s="132"/>
    </row>
    <row r="93" spans="1:8" ht="25.5">
      <c r="A93" s="95"/>
      <c r="B93" s="95"/>
      <c r="C93" s="95" t="s">
        <v>379</v>
      </c>
      <c r="D93" s="113" t="s">
        <v>418</v>
      </c>
      <c r="E93" s="405">
        <v>100</v>
      </c>
      <c r="F93" s="132">
        <f t="shared" si="5"/>
        <v>500</v>
      </c>
      <c r="G93" s="132">
        <v>500</v>
      </c>
      <c r="H93" s="132"/>
    </row>
    <row r="94" spans="1:8" ht="12.75">
      <c r="A94" s="95"/>
      <c r="B94" s="95"/>
      <c r="C94" s="95" t="s">
        <v>419</v>
      </c>
      <c r="D94" s="113" t="s">
        <v>420</v>
      </c>
      <c r="E94" s="405">
        <v>97600</v>
      </c>
      <c r="F94" s="132">
        <f t="shared" si="5"/>
        <v>100000</v>
      </c>
      <c r="G94" s="132">
        <v>100000</v>
      </c>
      <c r="H94" s="132"/>
    </row>
    <row r="95" spans="1:8" ht="12.75">
      <c r="A95" s="95"/>
      <c r="B95" s="95"/>
      <c r="C95" s="95" t="s">
        <v>367</v>
      </c>
      <c r="D95" s="113" t="s">
        <v>368</v>
      </c>
      <c r="E95" s="405">
        <v>8000</v>
      </c>
      <c r="F95" s="132">
        <f t="shared" si="5"/>
        <v>9000</v>
      </c>
      <c r="G95" s="132">
        <v>9000</v>
      </c>
      <c r="H95" s="132"/>
    </row>
    <row r="96" spans="1:8" ht="12.75">
      <c r="A96" s="95"/>
      <c r="B96" s="95"/>
      <c r="C96" s="95" t="s">
        <v>385</v>
      </c>
      <c r="D96" s="113" t="s">
        <v>386</v>
      </c>
      <c r="E96" s="405">
        <v>9000</v>
      </c>
      <c r="F96" s="132">
        <f t="shared" si="5"/>
        <v>10000</v>
      </c>
      <c r="G96" s="132">
        <v>10000</v>
      </c>
      <c r="H96" s="132"/>
    </row>
    <row r="97" spans="1:8" s="59" customFormat="1" ht="25.5">
      <c r="A97" s="122"/>
      <c r="B97" s="122" t="s">
        <v>430</v>
      </c>
      <c r="C97" s="122"/>
      <c r="D97" s="96" t="s">
        <v>431</v>
      </c>
      <c r="E97" s="406">
        <f>E98</f>
        <v>45300</v>
      </c>
      <c r="F97" s="406">
        <f>F98</f>
        <v>45300</v>
      </c>
      <c r="G97" s="406">
        <f>G98</f>
        <v>45300</v>
      </c>
      <c r="H97" s="406">
        <f>H98</f>
        <v>0</v>
      </c>
    </row>
    <row r="98" spans="1:8" ht="12.75">
      <c r="A98" s="95"/>
      <c r="B98" s="95"/>
      <c r="C98" s="95" t="s">
        <v>432</v>
      </c>
      <c r="D98" s="113" t="s">
        <v>433</v>
      </c>
      <c r="E98" s="405">
        <v>45300</v>
      </c>
      <c r="F98" s="132">
        <f>G98+H98</f>
        <v>45300</v>
      </c>
      <c r="G98" s="132">
        <v>45300</v>
      </c>
      <c r="H98" s="132"/>
    </row>
    <row r="99" spans="1:8" s="59" customFormat="1" ht="12.75">
      <c r="A99" s="122"/>
      <c r="B99" s="122" t="s">
        <v>434</v>
      </c>
      <c r="C99" s="122"/>
      <c r="D99" s="96" t="s">
        <v>435</v>
      </c>
      <c r="E99" s="406">
        <f>E100</f>
        <v>28200</v>
      </c>
      <c r="F99" s="406">
        <f>F100</f>
        <v>28200</v>
      </c>
      <c r="G99" s="406">
        <f>G100</f>
        <v>28200</v>
      </c>
      <c r="H99" s="406">
        <f>H100</f>
        <v>0</v>
      </c>
    </row>
    <row r="100" spans="1:8" ht="12.75">
      <c r="A100" s="95"/>
      <c r="B100" s="95"/>
      <c r="C100" s="95" t="s">
        <v>436</v>
      </c>
      <c r="D100" s="113" t="s">
        <v>437</v>
      </c>
      <c r="E100" s="405">
        <v>28200</v>
      </c>
      <c r="F100" s="132">
        <f>G100+H100</f>
        <v>28200</v>
      </c>
      <c r="G100" s="132">
        <v>28200</v>
      </c>
      <c r="H100" s="132"/>
    </row>
    <row r="101" spans="1:8" s="59" customFormat="1" ht="12.75">
      <c r="A101" s="122"/>
      <c r="B101" s="122" t="s">
        <v>438</v>
      </c>
      <c r="C101" s="122"/>
      <c r="D101" s="96" t="s">
        <v>439</v>
      </c>
      <c r="E101" s="136">
        <f>E102+E103</f>
        <v>1652877</v>
      </c>
      <c r="F101" s="136">
        <f>F102+F103</f>
        <v>1785093</v>
      </c>
      <c r="G101" s="136">
        <f>G102+G103</f>
        <v>1785093</v>
      </c>
      <c r="H101" s="136">
        <f>H102+H103</f>
        <v>0</v>
      </c>
    </row>
    <row r="102" spans="1:8" ht="12.75">
      <c r="A102" s="95"/>
      <c r="B102" s="95"/>
      <c r="C102" s="95" t="s">
        <v>440</v>
      </c>
      <c r="D102" s="113" t="s">
        <v>441</v>
      </c>
      <c r="E102" s="405">
        <v>1642314</v>
      </c>
      <c r="F102" s="132">
        <f>G102+H102</f>
        <v>1774530</v>
      </c>
      <c r="G102" s="132">
        <v>1774530</v>
      </c>
      <c r="H102" s="132"/>
    </row>
    <row r="103" spans="1:8" ht="12.75">
      <c r="A103" s="95"/>
      <c r="B103" s="95"/>
      <c r="C103" s="95" t="s">
        <v>442</v>
      </c>
      <c r="D103" s="113" t="s">
        <v>443</v>
      </c>
      <c r="E103" s="405">
        <v>10563</v>
      </c>
      <c r="F103" s="132">
        <f>G103+H103</f>
        <v>10563</v>
      </c>
      <c r="G103" s="132">
        <v>10563</v>
      </c>
      <c r="H103" s="132"/>
    </row>
    <row r="104" spans="1:8" s="59" customFormat="1" ht="16.5" customHeight="1">
      <c r="A104" s="118" t="s">
        <v>444</v>
      </c>
      <c r="B104" s="118"/>
      <c r="C104" s="278"/>
      <c r="D104" s="276" t="s">
        <v>312</v>
      </c>
      <c r="E104" s="155">
        <f>E105+E109+E111+E113</f>
        <v>11733355</v>
      </c>
      <c r="F104" s="155">
        <f>F105+F109+F111+F113</f>
        <v>13344916</v>
      </c>
      <c r="G104" s="155">
        <f>G105+G109+G111+G113</f>
        <v>13344916</v>
      </c>
      <c r="H104" s="155">
        <f>H105+H109+H111+H113</f>
        <v>0</v>
      </c>
    </row>
    <row r="105" spans="1:8" s="59" customFormat="1" ht="25.5">
      <c r="A105" s="122"/>
      <c r="B105" s="122" t="s">
        <v>445</v>
      </c>
      <c r="C105" s="279"/>
      <c r="D105" s="96" t="s">
        <v>446</v>
      </c>
      <c r="E105" s="136">
        <f>E106</f>
        <v>8267033</v>
      </c>
      <c r="F105" s="136">
        <f>F106</f>
        <v>8726941</v>
      </c>
      <c r="G105" s="136">
        <f>G106</f>
        <v>8726941</v>
      </c>
      <c r="H105" s="136">
        <f>H106</f>
        <v>0</v>
      </c>
    </row>
    <row r="106" spans="1:8" ht="12.75">
      <c r="A106" s="95"/>
      <c r="B106" s="95"/>
      <c r="C106" s="95" t="s">
        <v>447</v>
      </c>
      <c r="D106" s="113" t="s">
        <v>448</v>
      </c>
      <c r="E106" s="405">
        <v>8267033</v>
      </c>
      <c r="F106" s="132">
        <f>G106+H106</f>
        <v>8726941</v>
      </c>
      <c r="G106" s="132">
        <v>8726941</v>
      </c>
      <c r="H106" s="132"/>
    </row>
    <row r="107" spans="1:8" ht="12.75" hidden="1">
      <c r="A107" s="95"/>
      <c r="B107" s="94"/>
      <c r="C107" s="94"/>
      <c r="D107" s="117"/>
      <c r="E107" s="405"/>
      <c r="F107" s="132"/>
      <c r="G107" s="132"/>
      <c r="H107" s="132"/>
    </row>
    <row r="108" spans="1:8" ht="12.75" hidden="1">
      <c r="A108" s="95"/>
      <c r="B108" s="95"/>
      <c r="C108" s="95"/>
      <c r="D108" s="113"/>
      <c r="E108" s="405"/>
      <c r="F108" s="132"/>
      <c r="G108" s="132"/>
      <c r="H108" s="132"/>
    </row>
    <row r="109" spans="1:8" s="59" customFormat="1" ht="22.5" customHeight="1">
      <c r="A109" s="122"/>
      <c r="B109" s="122" t="s">
        <v>449</v>
      </c>
      <c r="C109" s="122"/>
      <c r="D109" s="96" t="s">
        <v>450</v>
      </c>
      <c r="E109" s="406">
        <f>E110</f>
        <v>3305492</v>
      </c>
      <c r="F109" s="136">
        <f>F110</f>
        <v>4299300</v>
      </c>
      <c r="G109" s="136">
        <f>G110</f>
        <v>4299300</v>
      </c>
      <c r="H109" s="136">
        <f>H110</f>
        <v>0</v>
      </c>
    </row>
    <row r="110" spans="1:8" ht="12.75">
      <c r="A110" s="95"/>
      <c r="B110" s="95"/>
      <c r="C110" s="95" t="s">
        <v>447</v>
      </c>
      <c r="D110" s="113" t="s">
        <v>448</v>
      </c>
      <c r="E110" s="405">
        <v>3305492</v>
      </c>
      <c r="F110" s="132">
        <f>G110+H110</f>
        <v>4299300</v>
      </c>
      <c r="G110" s="132">
        <v>4299300</v>
      </c>
      <c r="H110" s="132"/>
    </row>
    <row r="111" spans="1:8" s="59" customFormat="1" ht="19.5" customHeight="1">
      <c r="A111" s="122"/>
      <c r="B111" s="122" t="s">
        <v>451</v>
      </c>
      <c r="C111" s="122"/>
      <c r="D111" s="96" t="s">
        <v>452</v>
      </c>
      <c r="E111" s="406">
        <f>E112</f>
        <v>13000</v>
      </c>
      <c r="F111" s="136">
        <f>F112</f>
        <v>15000</v>
      </c>
      <c r="G111" s="136">
        <f>G112</f>
        <v>15000</v>
      </c>
      <c r="H111" s="136">
        <f>H112</f>
        <v>0</v>
      </c>
    </row>
    <row r="112" spans="1:8" ht="12.75">
      <c r="A112" s="95"/>
      <c r="B112" s="95"/>
      <c r="C112" s="95" t="s">
        <v>453</v>
      </c>
      <c r="D112" s="113" t="s">
        <v>454</v>
      </c>
      <c r="E112" s="405">
        <v>13000</v>
      </c>
      <c r="F112" s="132">
        <f>G112+H112</f>
        <v>15000</v>
      </c>
      <c r="G112" s="132">
        <v>15000</v>
      </c>
      <c r="H112" s="132"/>
    </row>
    <row r="113" spans="1:8" s="59" customFormat="1" ht="18.75" customHeight="1">
      <c r="A113" s="122"/>
      <c r="B113" s="122" t="s">
        <v>455</v>
      </c>
      <c r="C113" s="122"/>
      <c r="D113" s="96" t="s">
        <v>456</v>
      </c>
      <c r="E113" s="406">
        <f>E114</f>
        <v>147830</v>
      </c>
      <c r="F113" s="136">
        <f>F114</f>
        <v>303675</v>
      </c>
      <c r="G113" s="136">
        <f>G114</f>
        <v>303675</v>
      </c>
      <c r="H113" s="136"/>
    </row>
    <row r="114" spans="1:8" ht="12.75">
      <c r="A114" s="95"/>
      <c r="B114" s="95"/>
      <c r="C114" s="95" t="s">
        <v>447</v>
      </c>
      <c r="D114" s="113" t="s">
        <v>448</v>
      </c>
      <c r="E114" s="405">
        <v>147830</v>
      </c>
      <c r="F114" s="132">
        <f>G114+H114</f>
        <v>303675</v>
      </c>
      <c r="G114" s="132">
        <v>303675</v>
      </c>
      <c r="H114" s="132"/>
    </row>
    <row r="115" spans="1:8" s="59" customFormat="1" ht="18" customHeight="1">
      <c r="A115" s="118" t="s">
        <v>457</v>
      </c>
      <c r="B115" s="118"/>
      <c r="C115" s="118"/>
      <c r="D115" s="276" t="s">
        <v>315</v>
      </c>
      <c r="E115" s="155">
        <f>E116+E127+E131+E133</f>
        <v>1133887</v>
      </c>
      <c r="F115" s="155">
        <f>F116+F127+F131+F133</f>
        <v>590971</v>
      </c>
      <c r="G115" s="155">
        <f>G116+G127+G131+G133</f>
        <v>440971</v>
      </c>
      <c r="H115" s="155">
        <f>H116+H127+H131+H133</f>
        <v>150000</v>
      </c>
    </row>
    <row r="116" spans="1:8" s="59" customFormat="1" ht="18.75" customHeight="1">
      <c r="A116" s="122"/>
      <c r="B116" s="122" t="s">
        <v>458</v>
      </c>
      <c r="C116" s="122"/>
      <c r="D116" s="96" t="s">
        <v>316</v>
      </c>
      <c r="E116" s="136">
        <f>SUM(E118:E126)</f>
        <v>46260</v>
      </c>
      <c r="F116" s="136">
        <f>SUM(F118:F126)</f>
        <v>150200</v>
      </c>
      <c r="G116" s="136">
        <f>SUM(G118:G126)</f>
        <v>200</v>
      </c>
      <c r="H116" s="136">
        <f>SUM(H118:H126)</f>
        <v>150000</v>
      </c>
    </row>
    <row r="117" spans="1:8" ht="12.75" hidden="1">
      <c r="A117" s="94"/>
      <c r="B117" s="94"/>
      <c r="C117" s="95"/>
      <c r="D117" s="121"/>
      <c r="E117" s="405"/>
      <c r="F117" s="132"/>
      <c r="G117" s="132"/>
      <c r="H117" s="132"/>
    </row>
    <row r="118" spans="1:8" ht="12.75">
      <c r="A118" s="94"/>
      <c r="B118" s="94"/>
      <c r="C118" s="95" t="s">
        <v>453</v>
      </c>
      <c r="D118" s="121" t="s">
        <v>454</v>
      </c>
      <c r="E118" s="405">
        <v>100</v>
      </c>
      <c r="F118" s="132">
        <f>G118+H118</f>
        <v>100</v>
      </c>
      <c r="G118" s="132">
        <v>100</v>
      </c>
      <c r="H118" s="132"/>
    </row>
    <row r="119" spans="1:8" ht="12.75">
      <c r="A119" s="94"/>
      <c r="B119" s="94"/>
      <c r="C119" s="95" t="s">
        <v>393</v>
      </c>
      <c r="D119" s="121" t="s">
        <v>394</v>
      </c>
      <c r="E119" s="405">
        <v>100</v>
      </c>
      <c r="F119" s="132">
        <f aca="true" t="shared" si="6" ref="F119:F125">G119+H119</f>
        <v>100</v>
      </c>
      <c r="G119" s="132">
        <v>100</v>
      </c>
      <c r="H119" s="132"/>
    </row>
    <row r="120" spans="1:8" ht="25.5">
      <c r="A120" s="94"/>
      <c r="B120" s="94"/>
      <c r="C120" s="95" t="s">
        <v>459</v>
      </c>
      <c r="D120" s="113" t="s">
        <v>460</v>
      </c>
      <c r="E120" s="405">
        <v>46060</v>
      </c>
      <c r="F120" s="132">
        <f t="shared" si="6"/>
        <v>0</v>
      </c>
      <c r="G120" s="132"/>
      <c r="H120" s="132"/>
    </row>
    <row r="121" spans="1:8" ht="12.75" hidden="1">
      <c r="A121" s="95"/>
      <c r="B121" s="95"/>
      <c r="C121" s="95"/>
      <c r="D121" s="113"/>
      <c r="E121" s="405"/>
      <c r="F121" s="132">
        <f t="shared" si="6"/>
        <v>0</v>
      </c>
      <c r="G121" s="132"/>
      <c r="H121" s="132"/>
    </row>
    <row r="122" spans="1:8" ht="12.75" hidden="1">
      <c r="A122" s="95"/>
      <c r="B122" s="95"/>
      <c r="C122" s="112"/>
      <c r="D122" s="113"/>
      <c r="E122" s="405"/>
      <c r="F122" s="132">
        <f t="shared" si="6"/>
        <v>0</v>
      </c>
      <c r="G122" s="132"/>
      <c r="H122" s="132"/>
    </row>
    <row r="123" spans="1:8" ht="12.75" hidden="1">
      <c r="A123" s="95"/>
      <c r="B123" s="94"/>
      <c r="C123" s="112"/>
      <c r="D123" s="111"/>
      <c r="E123" s="405"/>
      <c r="F123" s="132">
        <f t="shared" si="6"/>
        <v>0</v>
      </c>
      <c r="G123" s="132"/>
      <c r="H123" s="132"/>
    </row>
    <row r="124" spans="1:8" ht="12.75" hidden="1">
      <c r="A124" s="95"/>
      <c r="B124" s="95"/>
      <c r="C124" s="112"/>
      <c r="D124" s="113"/>
      <c r="E124" s="405"/>
      <c r="F124" s="132">
        <f t="shared" si="6"/>
        <v>0</v>
      </c>
      <c r="G124" s="132"/>
      <c r="H124" s="132"/>
    </row>
    <row r="125" spans="1:8" ht="25.5">
      <c r="A125" s="95"/>
      <c r="B125" s="95"/>
      <c r="C125" s="112">
        <v>2708</v>
      </c>
      <c r="D125" s="113" t="s">
        <v>461</v>
      </c>
      <c r="E125" s="405">
        <v>0</v>
      </c>
      <c r="F125" s="132">
        <f t="shared" si="6"/>
        <v>0</v>
      </c>
      <c r="G125" s="132"/>
      <c r="H125" s="132"/>
    </row>
    <row r="126" spans="1:8" ht="12.75">
      <c r="A126" s="95"/>
      <c r="B126" s="95"/>
      <c r="C126" s="112">
        <v>6290</v>
      </c>
      <c r="D126" s="113" t="s">
        <v>364</v>
      </c>
      <c r="E126" s="405">
        <v>0</v>
      </c>
      <c r="F126" s="132">
        <v>150000</v>
      </c>
      <c r="G126" s="132"/>
      <c r="H126" s="132">
        <v>150000</v>
      </c>
    </row>
    <row r="127" spans="1:8" s="59" customFormat="1" ht="18.75" customHeight="1">
      <c r="A127" s="122"/>
      <c r="B127" s="122" t="s">
        <v>462</v>
      </c>
      <c r="C127" s="61"/>
      <c r="D127" s="96" t="s">
        <v>322</v>
      </c>
      <c r="E127" s="136">
        <f>E128+E130</f>
        <v>287003</v>
      </c>
      <c r="F127" s="136">
        <f>F128+F130</f>
        <v>100</v>
      </c>
      <c r="G127" s="136">
        <f>G128+G130</f>
        <v>100</v>
      </c>
      <c r="H127" s="136">
        <f>H128+H130</f>
        <v>0</v>
      </c>
    </row>
    <row r="128" spans="1:8" ht="12.75">
      <c r="A128" s="95"/>
      <c r="B128" s="95"/>
      <c r="C128" s="95" t="s">
        <v>393</v>
      </c>
      <c r="D128" s="121" t="s">
        <v>394</v>
      </c>
      <c r="E128" s="405">
        <v>100</v>
      </c>
      <c r="F128" s="132">
        <f>G128+H128</f>
        <v>100</v>
      </c>
      <c r="G128" s="132">
        <v>100</v>
      </c>
      <c r="H128" s="132"/>
    </row>
    <row r="129" spans="1:8" ht="12.75" hidden="1">
      <c r="A129" s="95"/>
      <c r="B129" s="95"/>
      <c r="C129" s="95"/>
      <c r="D129" s="113"/>
      <c r="E129" s="405"/>
      <c r="F129" s="132">
        <f>G129+H129</f>
        <v>0</v>
      </c>
      <c r="G129" s="132"/>
      <c r="H129" s="132"/>
    </row>
    <row r="130" spans="1:8" ht="12.75">
      <c r="A130" s="95"/>
      <c r="B130" s="95"/>
      <c r="C130" s="95" t="s">
        <v>397</v>
      </c>
      <c r="D130" s="113" t="s">
        <v>364</v>
      </c>
      <c r="E130" s="405">
        <v>286903</v>
      </c>
      <c r="F130" s="132">
        <f>G130+H130</f>
        <v>0</v>
      </c>
      <c r="G130" s="132"/>
      <c r="H130" s="132"/>
    </row>
    <row r="131" spans="1:8" s="59" customFormat="1" ht="16.5" customHeight="1">
      <c r="A131" s="122"/>
      <c r="B131" s="122" t="s">
        <v>463</v>
      </c>
      <c r="C131" s="122"/>
      <c r="D131" s="96" t="s">
        <v>326</v>
      </c>
      <c r="E131" s="406">
        <f>E132</f>
        <v>279100</v>
      </c>
      <c r="F131" s="406">
        <f>F132</f>
        <v>279100</v>
      </c>
      <c r="G131" s="406">
        <f>G132</f>
        <v>279100</v>
      </c>
      <c r="H131" s="406">
        <f>H132</f>
        <v>0</v>
      </c>
    </row>
    <row r="132" spans="1:8" ht="12.75">
      <c r="A132" s="95"/>
      <c r="B132" s="95"/>
      <c r="C132" s="95" t="s">
        <v>464</v>
      </c>
      <c r="D132" s="121" t="s">
        <v>465</v>
      </c>
      <c r="E132" s="405">
        <v>279100</v>
      </c>
      <c r="F132" s="132">
        <f>G132+H132</f>
        <v>279100</v>
      </c>
      <c r="G132" s="132">
        <v>279100</v>
      </c>
      <c r="H132" s="132"/>
    </row>
    <row r="133" spans="1:8" s="59" customFormat="1" ht="21.75" customHeight="1">
      <c r="A133" s="122"/>
      <c r="B133" s="122" t="s">
        <v>466</v>
      </c>
      <c r="C133" s="122"/>
      <c r="D133" s="96" t="s">
        <v>255</v>
      </c>
      <c r="E133" s="136">
        <f>SUM(E134:E135)</f>
        <v>521524</v>
      </c>
      <c r="F133" s="136">
        <f>SUM(F134:F135)</f>
        <v>161571</v>
      </c>
      <c r="G133" s="136">
        <f>SUM(G134:G135)</f>
        <v>161571</v>
      </c>
      <c r="H133" s="136">
        <f>SUM(H134:H135)</f>
        <v>0</v>
      </c>
    </row>
    <row r="134" spans="1:8" ht="25.5">
      <c r="A134" s="95"/>
      <c r="B134" s="95"/>
      <c r="C134" s="95" t="s">
        <v>459</v>
      </c>
      <c r="D134" s="113" t="s">
        <v>460</v>
      </c>
      <c r="E134" s="405">
        <v>208899</v>
      </c>
      <c r="F134" s="132">
        <f>G134+H134</f>
        <v>64000</v>
      </c>
      <c r="G134" s="132">
        <v>64000</v>
      </c>
      <c r="H134" s="132"/>
    </row>
    <row r="135" spans="1:8" ht="25.5">
      <c r="A135" s="95"/>
      <c r="B135" s="95"/>
      <c r="C135" s="95" t="s">
        <v>467</v>
      </c>
      <c r="D135" s="113" t="s">
        <v>468</v>
      </c>
      <c r="E135" s="405">
        <v>312625</v>
      </c>
      <c r="F135" s="132">
        <v>97571</v>
      </c>
      <c r="G135" s="132">
        <v>97571</v>
      </c>
      <c r="H135" s="132"/>
    </row>
    <row r="136" spans="1:8" s="59" customFormat="1" ht="20.25" customHeight="1">
      <c r="A136" s="118" t="s">
        <v>469</v>
      </c>
      <c r="B136" s="118"/>
      <c r="C136" s="275"/>
      <c r="D136" s="276" t="s">
        <v>327</v>
      </c>
      <c r="E136" s="155">
        <f>E137+E142</f>
        <v>276000</v>
      </c>
      <c r="F136" s="155">
        <f>F137+F142</f>
        <v>276000</v>
      </c>
      <c r="G136" s="155">
        <f>G137+G142</f>
        <v>126000</v>
      </c>
      <c r="H136" s="155">
        <f>H137+H142</f>
        <v>150000</v>
      </c>
    </row>
    <row r="137" spans="1:8" s="59" customFormat="1" ht="20.25" customHeight="1">
      <c r="A137" s="122"/>
      <c r="B137" s="122" t="s">
        <v>470</v>
      </c>
      <c r="C137" s="61"/>
      <c r="D137" s="96" t="s">
        <v>328</v>
      </c>
      <c r="E137" s="136">
        <f>E138+E139</f>
        <v>150000</v>
      </c>
      <c r="F137" s="136">
        <f>F138+F139</f>
        <v>150000</v>
      </c>
      <c r="G137" s="136">
        <f>G138+G139</f>
        <v>0</v>
      </c>
      <c r="H137" s="136">
        <f>H138+H139</f>
        <v>150000</v>
      </c>
    </row>
    <row r="138" spans="1:8" ht="30" customHeight="1">
      <c r="A138" s="95"/>
      <c r="B138" s="94"/>
      <c r="C138" s="112">
        <v>6290</v>
      </c>
      <c r="D138" s="113" t="s">
        <v>364</v>
      </c>
      <c r="E138" s="409">
        <v>150000</v>
      </c>
      <c r="F138" s="132">
        <v>150000</v>
      </c>
      <c r="G138" s="132"/>
      <c r="H138" s="132">
        <v>150000</v>
      </c>
    </row>
    <row r="139" spans="1:8" ht="30" customHeight="1">
      <c r="A139" s="95"/>
      <c r="B139" s="95"/>
      <c r="C139" s="112">
        <v>6298</v>
      </c>
      <c r="D139" s="113" t="s">
        <v>364</v>
      </c>
      <c r="E139" s="405">
        <v>0</v>
      </c>
      <c r="F139" s="132">
        <f>G139+H139</f>
        <v>0</v>
      </c>
      <c r="G139" s="132"/>
      <c r="H139" s="132"/>
    </row>
    <row r="140" spans="1:8" ht="12.75" hidden="1">
      <c r="A140" s="95"/>
      <c r="B140" s="95"/>
      <c r="C140" s="112"/>
      <c r="D140" s="113"/>
      <c r="E140" s="405"/>
      <c r="F140" s="132"/>
      <c r="G140" s="132"/>
      <c r="H140" s="132"/>
    </row>
    <row r="141" spans="1:8" ht="12.75" hidden="1">
      <c r="A141" s="95"/>
      <c r="B141" s="95"/>
      <c r="C141" s="112"/>
      <c r="D141" s="113"/>
      <c r="E141" s="405"/>
      <c r="F141" s="132"/>
      <c r="G141" s="132"/>
      <c r="H141" s="132"/>
    </row>
    <row r="142" spans="1:8" s="59" customFormat="1" ht="21" customHeight="1">
      <c r="A142" s="122"/>
      <c r="B142" s="122" t="s">
        <v>471</v>
      </c>
      <c r="C142" s="60"/>
      <c r="D142" s="96" t="s">
        <v>472</v>
      </c>
      <c r="E142" s="136">
        <f>E143</f>
        <v>126000</v>
      </c>
      <c r="F142" s="136">
        <f>F143</f>
        <v>126000</v>
      </c>
      <c r="G142" s="136">
        <f>G143</f>
        <v>126000</v>
      </c>
      <c r="H142" s="136">
        <f>H143</f>
        <v>0</v>
      </c>
    </row>
    <row r="143" spans="1:8" ht="15" customHeight="1">
      <c r="A143" s="95"/>
      <c r="B143" s="95"/>
      <c r="C143" s="95" t="s">
        <v>473</v>
      </c>
      <c r="D143" s="113" t="s">
        <v>474</v>
      </c>
      <c r="E143" s="405">
        <v>126000</v>
      </c>
      <c r="F143" s="132">
        <f>G143+H143</f>
        <v>126000</v>
      </c>
      <c r="G143" s="132">
        <v>126000</v>
      </c>
      <c r="H143" s="132"/>
    </row>
    <row r="144" spans="1:8" s="59" customFormat="1" ht="18" customHeight="1">
      <c r="A144" s="118" t="s">
        <v>475</v>
      </c>
      <c r="B144" s="118"/>
      <c r="C144" s="118"/>
      <c r="D144" s="276" t="s">
        <v>332</v>
      </c>
      <c r="E144" s="155">
        <f>E145+E147+E151+E153+E156+E162+E164+E166</f>
        <v>6045352</v>
      </c>
      <c r="F144" s="155">
        <f>F145+F147+F151+F153+F156+F162+F164+F166</f>
        <v>5194056</v>
      </c>
      <c r="G144" s="155">
        <f>G145+G147+G151+G153+G156+G162+G164+G166</f>
        <v>5194056</v>
      </c>
      <c r="H144" s="155">
        <f>H145+H147+H151+H153+H156+H162+H164+H166</f>
        <v>0</v>
      </c>
    </row>
    <row r="145" spans="1:8" s="59" customFormat="1" ht="19.5" customHeight="1">
      <c r="A145" s="282"/>
      <c r="B145" s="120" t="s">
        <v>476</v>
      </c>
      <c r="C145" s="120"/>
      <c r="D145" s="277" t="s">
        <v>477</v>
      </c>
      <c r="E145" s="136">
        <f>E146</f>
        <v>100</v>
      </c>
      <c r="F145" s="136">
        <f>F146</f>
        <v>1000</v>
      </c>
      <c r="G145" s="136">
        <f>G146</f>
        <v>1000</v>
      </c>
      <c r="H145" s="136">
        <f>H146</f>
        <v>0</v>
      </c>
    </row>
    <row r="146" spans="1:8" ht="12.75">
      <c r="A146" s="123"/>
      <c r="B146" s="115"/>
      <c r="C146" s="115" t="s">
        <v>464</v>
      </c>
      <c r="D146" s="124" t="s">
        <v>478</v>
      </c>
      <c r="E146" s="405">
        <v>100</v>
      </c>
      <c r="F146" s="132">
        <f>G146+H146</f>
        <v>1000</v>
      </c>
      <c r="G146" s="132">
        <v>1000</v>
      </c>
      <c r="H146" s="132"/>
    </row>
    <row r="147" spans="1:8" s="59" customFormat="1" ht="25.5">
      <c r="A147" s="282"/>
      <c r="B147" s="120" t="s">
        <v>479</v>
      </c>
      <c r="C147" s="120"/>
      <c r="D147" s="277" t="s">
        <v>335</v>
      </c>
      <c r="E147" s="136">
        <f>E148+E149+E150</f>
        <v>4094307</v>
      </c>
      <c r="F147" s="136">
        <f>F148+F149+F150</f>
        <v>4317300</v>
      </c>
      <c r="G147" s="136">
        <f>G148+G149+G150</f>
        <v>4317300</v>
      </c>
      <c r="H147" s="136">
        <f>H148+H149+H150</f>
        <v>0</v>
      </c>
    </row>
    <row r="148" spans="1:8" ht="33.75" customHeight="1">
      <c r="A148" s="123"/>
      <c r="B148" s="115"/>
      <c r="C148" s="115" t="s">
        <v>369</v>
      </c>
      <c r="D148" s="113" t="s">
        <v>480</v>
      </c>
      <c r="E148" s="405">
        <v>4084007</v>
      </c>
      <c r="F148" s="132">
        <f>G148+H148</f>
        <v>4317000</v>
      </c>
      <c r="G148" s="132">
        <v>4317000</v>
      </c>
      <c r="H148" s="132"/>
    </row>
    <row r="149" spans="1:8" ht="19.5" customHeight="1">
      <c r="A149" s="123"/>
      <c r="B149" s="115"/>
      <c r="C149" s="115" t="s">
        <v>393</v>
      </c>
      <c r="D149" s="121" t="s">
        <v>394</v>
      </c>
      <c r="E149" s="405">
        <v>300</v>
      </c>
      <c r="F149" s="132">
        <f>G149+H149</f>
        <v>300</v>
      </c>
      <c r="G149" s="132">
        <v>300</v>
      </c>
      <c r="H149" s="132"/>
    </row>
    <row r="150" spans="1:8" ht="44.25" customHeight="1">
      <c r="A150" s="123"/>
      <c r="B150" s="115"/>
      <c r="C150" s="115" t="s">
        <v>481</v>
      </c>
      <c r="D150" s="113" t="s">
        <v>482</v>
      </c>
      <c r="E150" s="405">
        <v>10000</v>
      </c>
      <c r="F150" s="132">
        <f>G150+H150</f>
        <v>0</v>
      </c>
      <c r="G150" s="132"/>
      <c r="H150" s="132"/>
    </row>
    <row r="151" spans="1:8" s="59" customFormat="1" ht="25.5">
      <c r="A151" s="122"/>
      <c r="B151" s="122" t="s">
        <v>483</v>
      </c>
      <c r="C151" s="122"/>
      <c r="D151" s="96" t="s">
        <v>484</v>
      </c>
      <c r="E151" s="136">
        <f>E152</f>
        <v>16931</v>
      </c>
      <c r="F151" s="136">
        <f>F152</f>
        <v>14000</v>
      </c>
      <c r="G151" s="136">
        <f>G152</f>
        <v>14000</v>
      </c>
      <c r="H151" s="136">
        <f>H152</f>
        <v>0</v>
      </c>
    </row>
    <row r="152" spans="1:8" ht="37.5" customHeight="1">
      <c r="A152" s="95"/>
      <c r="B152" s="95"/>
      <c r="C152" s="95" t="s">
        <v>369</v>
      </c>
      <c r="D152" s="113" t="s">
        <v>480</v>
      </c>
      <c r="E152" s="405">
        <v>16931</v>
      </c>
      <c r="F152" s="132">
        <f>G152+H152</f>
        <v>14000</v>
      </c>
      <c r="G152" s="132">
        <v>14000</v>
      </c>
      <c r="H152" s="132"/>
    </row>
    <row r="153" spans="1:8" s="59" customFormat="1" ht="18" customHeight="1">
      <c r="A153" s="122"/>
      <c r="B153" s="122" t="s">
        <v>485</v>
      </c>
      <c r="C153" s="122"/>
      <c r="D153" s="96" t="s">
        <v>486</v>
      </c>
      <c r="E153" s="136">
        <f>E154+E155</f>
        <v>1063229</v>
      </c>
      <c r="F153" s="136">
        <f>F154+F155</f>
        <v>246000</v>
      </c>
      <c r="G153" s="136">
        <f>G154+G155</f>
        <v>246000</v>
      </c>
      <c r="H153" s="136">
        <f>H154+H155</f>
        <v>0</v>
      </c>
    </row>
    <row r="154" spans="1:8" ht="40.5" customHeight="1">
      <c r="A154" s="95"/>
      <c r="B154" s="95"/>
      <c r="C154" s="95" t="s">
        <v>369</v>
      </c>
      <c r="D154" s="113" t="s">
        <v>480</v>
      </c>
      <c r="E154" s="405">
        <v>604250</v>
      </c>
      <c r="F154" s="132">
        <f>G154+H154</f>
        <v>123000</v>
      </c>
      <c r="G154" s="132">
        <v>123000</v>
      </c>
      <c r="H154" s="132"/>
    </row>
    <row r="155" spans="1:8" ht="25.5">
      <c r="A155" s="95"/>
      <c r="B155" s="95"/>
      <c r="C155" s="95" t="s">
        <v>459</v>
      </c>
      <c r="D155" s="113" t="s">
        <v>487</v>
      </c>
      <c r="E155" s="405">
        <v>458979</v>
      </c>
      <c r="F155" s="132">
        <f>G155+H155</f>
        <v>123000</v>
      </c>
      <c r="G155" s="132">
        <v>123000</v>
      </c>
      <c r="H155" s="132"/>
    </row>
    <row r="156" spans="1:8" s="59" customFormat="1" ht="18" customHeight="1">
      <c r="A156" s="122"/>
      <c r="B156" s="122" t="s">
        <v>488</v>
      </c>
      <c r="C156" s="122"/>
      <c r="D156" s="96" t="s">
        <v>340</v>
      </c>
      <c r="E156" s="136">
        <f>SUM(E157:E161)</f>
        <v>114002</v>
      </c>
      <c r="F156" s="136">
        <f>SUM(F157:F161)</f>
        <v>107200</v>
      </c>
      <c r="G156" s="136">
        <f>SUM(G157:G161)</f>
        <v>107200</v>
      </c>
      <c r="H156" s="136">
        <f>SUM(H157:H161)</f>
        <v>0</v>
      </c>
    </row>
    <row r="157" spans="1:8" ht="13.5" customHeight="1">
      <c r="A157" s="95"/>
      <c r="B157" s="95"/>
      <c r="C157" s="95" t="s">
        <v>453</v>
      </c>
      <c r="D157" s="113" t="s">
        <v>454</v>
      </c>
      <c r="E157" s="405">
        <v>10</v>
      </c>
      <c r="F157" s="132">
        <f>G157+H157</f>
        <v>100</v>
      </c>
      <c r="G157" s="132">
        <v>100</v>
      </c>
      <c r="H157" s="132"/>
    </row>
    <row r="158" spans="1:8" ht="15.75" customHeight="1">
      <c r="A158" s="95"/>
      <c r="B158" s="95"/>
      <c r="C158" s="95" t="s">
        <v>393</v>
      </c>
      <c r="D158" s="121" t="s">
        <v>394</v>
      </c>
      <c r="E158" s="405">
        <v>10</v>
      </c>
      <c r="F158" s="132">
        <f>G158+H158</f>
        <v>100</v>
      </c>
      <c r="G158" s="132">
        <v>100</v>
      </c>
      <c r="H158" s="132"/>
    </row>
    <row r="159" spans="1:8" ht="25.5">
      <c r="A159" s="95"/>
      <c r="B159" s="95"/>
      <c r="C159" s="95" t="s">
        <v>459</v>
      </c>
      <c r="D159" s="113" t="s">
        <v>487</v>
      </c>
      <c r="E159" s="405">
        <v>113982</v>
      </c>
      <c r="F159" s="132">
        <f>G159+H159</f>
        <v>107000</v>
      </c>
      <c r="G159" s="132">
        <v>107000</v>
      </c>
      <c r="H159" s="132"/>
    </row>
    <row r="160" spans="1:8" ht="25.5">
      <c r="A160" s="95"/>
      <c r="B160" s="95"/>
      <c r="C160" s="95" t="s">
        <v>489</v>
      </c>
      <c r="D160" s="113" t="s">
        <v>461</v>
      </c>
      <c r="E160" s="405"/>
      <c r="F160" s="132">
        <f>G160+H160</f>
        <v>0</v>
      </c>
      <c r="G160" s="132"/>
      <c r="H160" s="132"/>
    </row>
    <row r="161" spans="1:8" ht="25.5">
      <c r="A161" s="95"/>
      <c r="B161" s="95"/>
      <c r="C161" s="95" t="s">
        <v>490</v>
      </c>
      <c r="D161" s="113" t="s">
        <v>461</v>
      </c>
      <c r="E161" s="405"/>
      <c r="F161" s="132">
        <f>G161+H161</f>
        <v>0</v>
      </c>
      <c r="G161" s="132"/>
      <c r="H161" s="132"/>
    </row>
    <row r="162" spans="1:8" s="59" customFormat="1" ht="19.5" customHeight="1">
      <c r="A162" s="122"/>
      <c r="B162" s="122" t="s">
        <v>491</v>
      </c>
      <c r="C162" s="122"/>
      <c r="D162" s="96" t="s">
        <v>492</v>
      </c>
      <c r="E162" s="136">
        <f>E163</f>
        <v>100</v>
      </c>
      <c r="F162" s="136">
        <f>F163</f>
        <v>100</v>
      </c>
      <c r="G162" s="136">
        <f>G163</f>
        <v>100</v>
      </c>
      <c r="H162" s="136">
        <f>H163</f>
        <v>0</v>
      </c>
    </row>
    <row r="163" spans="1:8" ht="12.75">
      <c r="A163" s="95"/>
      <c r="B163" s="95"/>
      <c r="C163" s="95" t="s">
        <v>464</v>
      </c>
      <c r="D163" s="124" t="s">
        <v>478</v>
      </c>
      <c r="E163" s="405">
        <v>100</v>
      </c>
      <c r="F163" s="132">
        <f>G163+H163</f>
        <v>100</v>
      </c>
      <c r="G163" s="132">
        <v>100</v>
      </c>
      <c r="H163" s="132"/>
    </row>
    <row r="164" spans="1:8" s="59" customFormat="1" ht="18" customHeight="1">
      <c r="A164" s="122"/>
      <c r="B164" s="122" t="s">
        <v>493</v>
      </c>
      <c r="C164" s="122"/>
      <c r="D164" s="277" t="s">
        <v>341</v>
      </c>
      <c r="E164" s="136">
        <f>E165</f>
        <v>0</v>
      </c>
      <c r="F164" s="136">
        <f>F165</f>
        <v>0</v>
      </c>
      <c r="G164" s="136">
        <f>G165</f>
        <v>0</v>
      </c>
      <c r="H164" s="136">
        <f>H165</f>
        <v>0</v>
      </c>
    </row>
    <row r="165" spans="1:8" ht="25.5">
      <c r="A165" s="95"/>
      <c r="B165" s="95"/>
      <c r="C165" s="95" t="s">
        <v>369</v>
      </c>
      <c r="D165" s="113" t="s">
        <v>494</v>
      </c>
      <c r="E165" s="405">
        <v>0</v>
      </c>
      <c r="F165" s="132">
        <f>G165+H165</f>
        <v>0</v>
      </c>
      <c r="G165" s="132"/>
      <c r="H165" s="132"/>
    </row>
    <row r="166" spans="1:8" s="59" customFormat="1" ht="19.5" customHeight="1">
      <c r="A166" s="122"/>
      <c r="B166" s="122" t="s">
        <v>495</v>
      </c>
      <c r="C166" s="122"/>
      <c r="D166" s="96" t="s">
        <v>255</v>
      </c>
      <c r="E166" s="136">
        <f>SUM(E167:E171)</f>
        <v>756683</v>
      </c>
      <c r="F166" s="136">
        <f>SUM(F167:F171)</f>
        <v>508456</v>
      </c>
      <c r="G166" s="136">
        <f>SUM(G167:G171)</f>
        <v>508456</v>
      </c>
      <c r="H166" s="136">
        <f>SUM(H167:H171)</f>
        <v>0</v>
      </c>
    </row>
    <row r="167" spans="1:8" ht="42.75" customHeight="1">
      <c r="A167" s="94"/>
      <c r="B167" s="94"/>
      <c r="C167" s="119" t="s">
        <v>496</v>
      </c>
      <c r="D167" s="418" t="s">
        <v>497</v>
      </c>
      <c r="E167" s="139"/>
      <c r="F167" s="132">
        <f>G167+H167</f>
        <v>0</v>
      </c>
      <c r="G167" s="132"/>
      <c r="H167" s="132"/>
    </row>
    <row r="168" spans="1:8" ht="25.5">
      <c r="A168" s="95"/>
      <c r="B168" s="95"/>
      <c r="C168" s="95" t="s">
        <v>459</v>
      </c>
      <c r="D168" s="113" t="s">
        <v>460</v>
      </c>
      <c r="E168" s="405">
        <v>237497</v>
      </c>
      <c r="F168" s="132">
        <v>237456</v>
      </c>
      <c r="G168" s="132">
        <v>237456</v>
      </c>
      <c r="H168" s="132"/>
    </row>
    <row r="169" spans="1:8" ht="25.5">
      <c r="A169" s="95"/>
      <c r="B169" s="95"/>
      <c r="C169" s="95" t="s">
        <v>520</v>
      </c>
      <c r="D169" s="113" t="s">
        <v>460</v>
      </c>
      <c r="E169" s="405">
        <v>448000</v>
      </c>
      <c r="F169" s="132">
        <v>271000</v>
      </c>
      <c r="G169" s="132">
        <v>271000</v>
      </c>
      <c r="H169" s="132"/>
    </row>
    <row r="170" spans="1:8" ht="34.5" customHeight="1">
      <c r="A170" s="95"/>
      <c r="B170" s="95"/>
      <c r="C170" s="95" t="s">
        <v>498</v>
      </c>
      <c r="D170" s="113" t="s">
        <v>499</v>
      </c>
      <c r="E170" s="405">
        <v>15330</v>
      </c>
      <c r="F170" s="132">
        <f>G170+H170</f>
        <v>0</v>
      </c>
      <c r="G170" s="132"/>
      <c r="H170" s="132"/>
    </row>
    <row r="171" spans="1:8" ht="25.5">
      <c r="A171" s="95"/>
      <c r="B171" s="95"/>
      <c r="C171" s="95" t="s">
        <v>500</v>
      </c>
      <c r="D171" s="113" t="s">
        <v>461</v>
      </c>
      <c r="E171" s="405">
        <v>55856</v>
      </c>
      <c r="F171" s="132"/>
      <c r="G171" s="132"/>
      <c r="H171" s="132"/>
    </row>
    <row r="172" spans="1:8" s="59" customFormat="1" ht="15.75" customHeight="1">
      <c r="A172" s="118" t="s">
        <v>521</v>
      </c>
      <c r="B172" s="118"/>
      <c r="C172" s="118"/>
      <c r="D172" s="276" t="s">
        <v>522</v>
      </c>
      <c r="E172" s="155">
        <f>SUM(E173)</f>
        <v>206245</v>
      </c>
      <c r="F172" s="155">
        <f>SUM(F173)</f>
        <v>73001</v>
      </c>
      <c r="G172" s="155">
        <f>SUM(G173)</f>
        <v>73001</v>
      </c>
      <c r="H172" s="155">
        <f>H173+H175+H178</f>
        <v>0</v>
      </c>
    </row>
    <row r="173" spans="1:8" s="59" customFormat="1" ht="21" customHeight="1">
      <c r="A173" s="122"/>
      <c r="B173" s="122" t="s">
        <v>523</v>
      </c>
      <c r="C173" s="122"/>
      <c r="D173" s="96" t="s">
        <v>255</v>
      </c>
      <c r="E173" s="136">
        <f>SUM(E174:E175)</f>
        <v>206245</v>
      </c>
      <c r="F173" s="132">
        <f>G173+H173</f>
        <v>73001</v>
      </c>
      <c r="G173" s="136">
        <f>SUM(G174:G175)</f>
        <v>73001</v>
      </c>
      <c r="H173" s="136">
        <f>H174</f>
        <v>0</v>
      </c>
    </row>
    <row r="174" spans="1:8" ht="21.75" customHeight="1">
      <c r="A174" s="95"/>
      <c r="B174" s="95"/>
      <c r="C174" s="95" t="s">
        <v>524</v>
      </c>
      <c r="D174" s="124" t="s">
        <v>525</v>
      </c>
      <c r="E174" s="405">
        <v>194787</v>
      </c>
      <c r="F174" s="132">
        <f>G174+H174</f>
        <v>68945</v>
      </c>
      <c r="G174" s="132">
        <v>68945</v>
      </c>
      <c r="H174" s="132"/>
    </row>
    <row r="175" spans="1:8" ht="19.5" customHeight="1">
      <c r="A175" s="95"/>
      <c r="B175" s="95"/>
      <c r="C175" s="95" t="s">
        <v>526</v>
      </c>
      <c r="D175" s="124" t="s">
        <v>525</v>
      </c>
      <c r="E175" s="405">
        <v>11458</v>
      </c>
      <c r="F175" s="132">
        <f>G175+H175</f>
        <v>4056</v>
      </c>
      <c r="G175" s="132">
        <v>4056</v>
      </c>
      <c r="H175" s="132"/>
    </row>
    <row r="176" spans="1:8" s="59" customFormat="1" ht="21.75" customHeight="1">
      <c r="A176" s="118" t="s">
        <v>501</v>
      </c>
      <c r="B176" s="118"/>
      <c r="C176" s="118"/>
      <c r="D176" s="276" t="s">
        <v>502</v>
      </c>
      <c r="E176" s="155">
        <f>E177+E179+E182</f>
        <v>476994</v>
      </c>
      <c r="F176" s="155">
        <f>F177+F179+F182</f>
        <v>0</v>
      </c>
      <c r="G176" s="155">
        <f>G177+G179+G182</f>
        <v>0</v>
      </c>
      <c r="H176" s="155">
        <f>H177+H179+H182</f>
        <v>0</v>
      </c>
    </row>
    <row r="177" spans="1:8" s="59" customFormat="1" ht="19.5" customHeight="1">
      <c r="A177" s="122"/>
      <c r="B177" s="122" t="s">
        <v>503</v>
      </c>
      <c r="C177" s="122"/>
      <c r="D177" s="96" t="s">
        <v>504</v>
      </c>
      <c r="E177" s="136">
        <f>E178</f>
        <v>0</v>
      </c>
      <c r="F177" s="136">
        <f>F178</f>
        <v>0</v>
      </c>
      <c r="G177" s="136">
        <f>G178</f>
        <v>0</v>
      </c>
      <c r="H177" s="136">
        <f>H178</f>
        <v>0</v>
      </c>
    </row>
    <row r="178" spans="1:8" ht="18" customHeight="1">
      <c r="A178" s="95"/>
      <c r="B178" s="95"/>
      <c r="C178" s="95" t="s">
        <v>464</v>
      </c>
      <c r="D178" s="124" t="s">
        <v>478</v>
      </c>
      <c r="E178" s="405">
        <v>0</v>
      </c>
      <c r="F178" s="132">
        <f>G178+H178</f>
        <v>0</v>
      </c>
      <c r="G178" s="132"/>
      <c r="H178" s="132"/>
    </row>
    <row r="179" spans="1:8" s="59" customFormat="1" ht="25.5">
      <c r="A179" s="122"/>
      <c r="B179" s="122" t="s">
        <v>505</v>
      </c>
      <c r="C179" s="122"/>
      <c r="D179" s="283" t="s">
        <v>506</v>
      </c>
      <c r="E179" s="136">
        <f>E180</f>
        <v>0</v>
      </c>
      <c r="F179" s="136">
        <f>F180</f>
        <v>0</v>
      </c>
      <c r="G179" s="136">
        <f>G180</f>
        <v>0</v>
      </c>
      <c r="H179" s="136">
        <f>H180</f>
        <v>0</v>
      </c>
    </row>
    <row r="180" spans="1:8" ht="25.5">
      <c r="A180" s="95"/>
      <c r="B180" s="95"/>
      <c r="C180" s="95" t="s">
        <v>489</v>
      </c>
      <c r="D180" s="113" t="s">
        <v>507</v>
      </c>
      <c r="E180" s="405">
        <v>0</v>
      </c>
      <c r="F180" s="132">
        <f>G180+H180</f>
        <v>0</v>
      </c>
      <c r="G180" s="132"/>
      <c r="H180" s="132"/>
    </row>
    <row r="181" spans="1:8" ht="12.75" hidden="1">
      <c r="A181" s="95"/>
      <c r="B181" s="95"/>
      <c r="C181" s="95"/>
      <c r="D181" s="124"/>
      <c r="E181" s="405"/>
      <c r="F181" s="132"/>
      <c r="G181" s="132"/>
      <c r="H181" s="132"/>
    </row>
    <row r="182" spans="1:8" s="59" customFormat="1" ht="12.75">
      <c r="A182" s="122"/>
      <c r="B182" s="122" t="s">
        <v>508</v>
      </c>
      <c r="C182" s="122"/>
      <c r="D182" s="96" t="s">
        <v>344</v>
      </c>
      <c r="E182" s="136">
        <f>E183</f>
        <v>476994</v>
      </c>
      <c r="F182" s="136">
        <f>F183</f>
        <v>0</v>
      </c>
      <c r="G182" s="136">
        <f>G183</f>
        <v>0</v>
      </c>
      <c r="H182" s="136">
        <f>H183</f>
        <v>0</v>
      </c>
    </row>
    <row r="183" spans="1:8" ht="26.25" customHeight="1">
      <c r="A183" s="95"/>
      <c r="B183" s="95"/>
      <c r="C183" s="95" t="s">
        <v>459</v>
      </c>
      <c r="D183" s="113" t="s">
        <v>460</v>
      </c>
      <c r="E183" s="405">
        <v>476994</v>
      </c>
      <c r="F183" s="132">
        <f>G183+H183</f>
        <v>0</v>
      </c>
      <c r="G183" s="132"/>
      <c r="H183" s="132"/>
    </row>
    <row r="184" spans="1:8" s="59" customFormat="1" ht="15.75" customHeight="1">
      <c r="A184" s="118" t="s">
        <v>509</v>
      </c>
      <c r="B184" s="118"/>
      <c r="C184" s="118"/>
      <c r="D184" s="276" t="s">
        <v>349</v>
      </c>
      <c r="E184" s="155">
        <f aca="true" t="shared" si="7" ref="E184:H185">E185</f>
        <v>0</v>
      </c>
      <c r="F184" s="155">
        <f t="shared" si="7"/>
        <v>0</v>
      </c>
      <c r="G184" s="155">
        <f t="shared" si="7"/>
        <v>0</v>
      </c>
      <c r="H184" s="155">
        <f t="shared" si="7"/>
        <v>0</v>
      </c>
    </row>
    <row r="185" spans="1:8" s="59" customFormat="1" ht="18.75" customHeight="1">
      <c r="A185" s="122"/>
      <c r="B185" s="122" t="s">
        <v>510</v>
      </c>
      <c r="C185" s="122"/>
      <c r="D185" s="96" t="s">
        <v>350</v>
      </c>
      <c r="E185" s="136">
        <f t="shared" si="7"/>
        <v>0</v>
      </c>
      <c r="F185" s="136">
        <f t="shared" si="7"/>
        <v>0</v>
      </c>
      <c r="G185" s="136">
        <f t="shared" si="7"/>
        <v>0</v>
      </c>
      <c r="H185" s="136">
        <f t="shared" si="7"/>
        <v>0</v>
      </c>
    </row>
    <row r="186" spans="1:8" ht="25.5">
      <c r="A186" s="95"/>
      <c r="B186" s="95"/>
      <c r="C186" s="95" t="s">
        <v>511</v>
      </c>
      <c r="D186" s="113" t="s">
        <v>507</v>
      </c>
      <c r="E186" s="405">
        <v>0</v>
      </c>
      <c r="F186" s="132">
        <f>G186+H186</f>
        <v>0</v>
      </c>
      <c r="G186" s="132"/>
      <c r="H186" s="132"/>
    </row>
    <row r="187" spans="1:8" s="59" customFormat="1" ht="15.75" customHeight="1">
      <c r="A187" s="284" t="s">
        <v>512</v>
      </c>
      <c r="B187" s="118"/>
      <c r="C187" s="118"/>
      <c r="D187" s="276" t="s">
        <v>513</v>
      </c>
      <c r="E187" s="155">
        <f>E188+E194</f>
        <v>384526</v>
      </c>
      <c r="F187" s="155">
        <f>F188+F194</f>
        <v>375000</v>
      </c>
      <c r="G187" s="155">
        <f>G188+G194</f>
        <v>0</v>
      </c>
      <c r="H187" s="155">
        <f>H188+H194</f>
        <v>375000</v>
      </c>
    </row>
    <row r="188" spans="1:8" s="59" customFormat="1" ht="18" customHeight="1">
      <c r="A188" s="285"/>
      <c r="B188" s="120" t="s">
        <v>514</v>
      </c>
      <c r="C188" s="120"/>
      <c r="D188" s="277" t="s">
        <v>659</v>
      </c>
      <c r="E188" s="136">
        <f>E190</f>
        <v>375000</v>
      </c>
      <c r="F188" s="136">
        <f>F190+F191</f>
        <v>375000</v>
      </c>
      <c r="G188" s="136">
        <f>G190+G191</f>
        <v>0</v>
      </c>
      <c r="H188" s="136">
        <f>H190+H191</f>
        <v>375000</v>
      </c>
    </row>
    <row r="189" spans="1:8" ht="12.75" hidden="1">
      <c r="A189" s="125"/>
      <c r="B189" s="114"/>
      <c r="C189" s="115"/>
      <c r="D189" s="113"/>
      <c r="E189" s="406"/>
      <c r="F189" s="132"/>
      <c r="G189" s="132"/>
      <c r="H189" s="132"/>
    </row>
    <row r="190" spans="1:8" ht="12.75">
      <c r="A190" s="125"/>
      <c r="B190" s="114"/>
      <c r="C190" s="115" t="s">
        <v>397</v>
      </c>
      <c r="D190" s="113" t="s">
        <v>364</v>
      </c>
      <c r="E190" s="409">
        <v>375000</v>
      </c>
      <c r="F190" s="132">
        <v>375000</v>
      </c>
      <c r="G190" s="132"/>
      <c r="H190" s="132">
        <v>375000</v>
      </c>
    </row>
    <row r="191" spans="1:8" ht="12.75">
      <c r="A191" s="125"/>
      <c r="B191" s="115"/>
      <c r="C191" s="115" t="s">
        <v>374</v>
      </c>
      <c r="D191" s="113" t="s">
        <v>364</v>
      </c>
      <c r="E191" s="405">
        <v>0</v>
      </c>
      <c r="F191" s="132">
        <f>G191+H191</f>
        <v>0</v>
      </c>
      <c r="G191" s="132">
        <v>0</v>
      </c>
      <c r="H191" s="132"/>
    </row>
    <row r="192" spans="1:8" ht="12.75" hidden="1">
      <c r="A192" s="125"/>
      <c r="B192" s="115"/>
      <c r="C192" s="115"/>
      <c r="D192" s="113"/>
      <c r="E192" s="405"/>
      <c r="F192" s="132"/>
      <c r="G192" s="132"/>
      <c r="H192" s="132"/>
    </row>
    <row r="193" spans="1:8" ht="12.75" hidden="1">
      <c r="A193" s="125"/>
      <c r="B193" s="115"/>
      <c r="C193" s="115"/>
      <c r="D193" s="113"/>
      <c r="E193" s="405"/>
      <c r="F193" s="132"/>
      <c r="G193" s="132"/>
      <c r="H193" s="132"/>
    </row>
    <row r="194" spans="1:8" s="59" customFormat="1" ht="15.75" customHeight="1">
      <c r="A194" s="285"/>
      <c r="B194" s="120" t="s">
        <v>515</v>
      </c>
      <c r="C194" s="120"/>
      <c r="D194" s="96" t="s">
        <v>357</v>
      </c>
      <c r="E194" s="136">
        <f>E195</f>
        <v>9526</v>
      </c>
      <c r="F194" s="136">
        <f>F195</f>
        <v>0</v>
      </c>
      <c r="G194" s="136">
        <f>G195</f>
        <v>0</v>
      </c>
      <c r="H194" s="136">
        <f>H195</f>
        <v>0</v>
      </c>
    </row>
    <row r="195" spans="1:8" ht="25.5">
      <c r="A195" s="123"/>
      <c r="B195" s="115"/>
      <c r="C195" s="115" t="s">
        <v>387</v>
      </c>
      <c r="D195" s="113" t="s">
        <v>388</v>
      </c>
      <c r="E195" s="405">
        <v>9526</v>
      </c>
      <c r="F195" s="132">
        <f>G195+H195</f>
        <v>0</v>
      </c>
      <c r="G195" s="132">
        <v>0</v>
      </c>
      <c r="H195" s="132"/>
    </row>
    <row r="196" spans="1:8" ht="12.75" hidden="1">
      <c r="A196" s="452" t="s">
        <v>516</v>
      </c>
      <c r="B196" s="452"/>
      <c r="C196" s="452"/>
      <c r="D196" s="452"/>
      <c r="E196" s="405"/>
      <c r="F196" s="413"/>
      <c r="G196" s="413"/>
      <c r="H196" s="413"/>
    </row>
    <row r="197" ht="12.75" hidden="1">
      <c r="E197" s="405"/>
    </row>
    <row r="198" ht="12.75" hidden="1">
      <c r="E198" s="405"/>
    </row>
    <row r="199" ht="12.75" hidden="1">
      <c r="E199" s="405"/>
    </row>
    <row r="200" spans="1:8" s="59" customFormat="1" ht="16.5" customHeight="1">
      <c r="A200" s="275">
        <v>926</v>
      </c>
      <c r="B200" s="275"/>
      <c r="C200" s="275"/>
      <c r="D200" s="275" t="s">
        <v>544</v>
      </c>
      <c r="E200" s="155"/>
      <c r="F200" s="155">
        <f>F201</f>
        <v>4071018</v>
      </c>
      <c r="G200" s="155"/>
      <c r="H200" s="155">
        <f>H201</f>
        <v>4071018</v>
      </c>
    </row>
    <row r="201" spans="1:8" s="59" customFormat="1" ht="18.75" customHeight="1">
      <c r="A201" s="60"/>
      <c r="B201" s="60">
        <v>92601</v>
      </c>
      <c r="C201" s="60"/>
      <c r="D201" s="61" t="s">
        <v>530</v>
      </c>
      <c r="E201" s="406"/>
      <c r="F201" s="136">
        <f>F202</f>
        <v>4071018</v>
      </c>
      <c r="G201" s="136"/>
      <c r="H201" s="136">
        <f>H202</f>
        <v>4071018</v>
      </c>
    </row>
    <row r="202" spans="1:8" ht="27" customHeight="1">
      <c r="A202" s="19"/>
      <c r="B202" s="19"/>
      <c r="C202" s="19">
        <v>6298</v>
      </c>
      <c r="D202" s="113" t="s">
        <v>364</v>
      </c>
      <c r="E202" s="405"/>
      <c r="F202" s="132">
        <v>4071018</v>
      </c>
      <c r="G202" s="132"/>
      <c r="H202" s="132">
        <v>4071018</v>
      </c>
    </row>
    <row r="203" spans="1:8" s="59" customFormat="1" ht="18.75" customHeight="1">
      <c r="A203" s="453" t="s">
        <v>516</v>
      </c>
      <c r="B203" s="453"/>
      <c r="C203" s="453"/>
      <c r="D203" s="453"/>
      <c r="E203" s="155">
        <f>E7+E23+E35+E46+E55+E67+E104+E115+E136+E144+E176+E184+E187+E27+E60+E43+E172</f>
        <v>32863592</v>
      </c>
      <c r="F203" s="155">
        <f>F7+F23+F35+F46+F55+F67+F104+F115+F136+F144+F176+F184+F187+F27+F60+F43+F172+F200</f>
        <v>41827620</v>
      </c>
      <c r="G203" s="155">
        <f>G7+G23+G35+G46+G55+G67+G104+G115+G136+G144+G176+G184+G187+G27+G60+G43+G172</f>
        <v>24828514</v>
      </c>
      <c r="H203" s="155">
        <f>H7+H23+H35+H46+H55+H67+H104+H115+H136+H144+H176+H184+H187+H27+H60+H43+H200</f>
        <v>16999106</v>
      </c>
    </row>
    <row r="205" spans="4:6" ht="12.75">
      <c r="D205" s="151" t="s">
        <v>529</v>
      </c>
      <c r="E205" s="152">
        <f>SUM(E206:E207)</f>
        <v>32863592</v>
      </c>
      <c r="F205" s="152">
        <f>SUM(F206:F207)</f>
        <v>41827620</v>
      </c>
    </row>
    <row r="206" spans="4:6" ht="12.75">
      <c r="D206" s="151" t="s">
        <v>528</v>
      </c>
      <c r="E206" s="152">
        <v>25592094</v>
      </c>
      <c r="F206" s="152">
        <f>G203</f>
        <v>24828514</v>
      </c>
    </row>
    <row r="207" spans="4:6" ht="12.75">
      <c r="D207" s="151" t="s">
        <v>527</v>
      </c>
      <c r="E207" s="152">
        <v>7271498</v>
      </c>
      <c r="F207" s="152">
        <f>H203</f>
        <v>16999106</v>
      </c>
    </row>
    <row r="209" spans="7:8" ht="12.75">
      <c r="G209" s="454" t="s">
        <v>5</v>
      </c>
      <c r="H209" s="454"/>
    </row>
    <row r="211" spans="7:8" ht="12.75">
      <c r="G211" s="454" t="s">
        <v>6</v>
      </c>
      <c r="H211" s="454"/>
    </row>
  </sheetData>
  <mergeCells count="12">
    <mergeCell ref="A196:D196"/>
    <mergeCell ref="A203:D203"/>
    <mergeCell ref="G209:H209"/>
    <mergeCell ref="G211:H211"/>
    <mergeCell ref="G4:H4"/>
    <mergeCell ref="A1:F1"/>
    <mergeCell ref="A4:A5"/>
    <mergeCell ref="B4:B5"/>
    <mergeCell ref="C4:C5"/>
    <mergeCell ref="D4:D5"/>
    <mergeCell ref="F4:F5"/>
    <mergeCell ref="E4:E5"/>
  </mergeCells>
  <printOptions horizontalCentered="1"/>
  <pageMargins left="0.28" right="0.17" top="0.67" bottom="0.41" header="0.2" footer="0.18"/>
  <pageSetup fitToHeight="7" fitToWidth="7" horizontalDpi="300" verticalDpi="300" orientation="landscape" paperSize="9" r:id="rId3"/>
  <headerFooter alignWithMargins="0">
    <oddHeader>&amp;R&amp;9Załącznik nr &amp;A
do uchwały Rady Gminy Nr XXII/198/08
z dnia   29 grudnia 2008r</oddHeader>
    <oddFooter>&amp;CStrona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0">
      <selection activeCell="J32" sqref="J32:K32"/>
    </sheetView>
  </sheetViews>
  <sheetFormatPr defaultColWidth="9.00390625" defaultRowHeight="12.75"/>
  <cols>
    <col min="1" max="1" width="4.75390625" style="0" customWidth="1"/>
    <col min="2" max="2" width="42.875" style="0" customWidth="1"/>
    <col min="3" max="3" width="14.00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547" t="s">
        <v>72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ht="16.5">
      <c r="A2" s="547" t="s">
        <v>224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0" ht="13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9"/>
      <c r="K4" s="333" t="s">
        <v>54</v>
      </c>
    </row>
    <row r="5" spans="1:11" ht="15" customHeight="1">
      <c r="A5" s="426" t="s">
        <v>73</v>
      </c>
      <c r="B5" s="426" t="s">
        <v>7</v>
      </c>
      <c r="C5" s="461" t="s">
        <v>596</v>
      </c>
      <c r="D5" s="548" t="s">
        <v>82</v>
      </c>
      <c r="E5" s="549"/>
      <c r="F5" s="549"/>
      <c r="G5" s="550"/>
      <c r="H5" s="461" t="s">
        <v>16</v>
      </c>
      <c r="I5" s="461"/>
      <c r="J5" s="461" t="s">
        <v>597</v>
      </c>
      <c r="K5" s="461" t="s">
        <v>225</v>
      </c>
    </row>
    <row r="6" spans="1:11" ht="15" customHeight="1">
      <c r="A6" s="426"/>
      <c r="B6" s="426"/>
      <c r="C6" s="461"/>
      <c r="D6" s="461" t="s">
        <v>14</v>
      </c>
      <c r="E6" s="548" t="s">
        <v>13</v>
      </c>
      <c r="F6" s="549"/>
      <c r="G6" s="550"/>
      <c r="H6" s="461" t="s">
        <v>14</v>
      </c>
      <c r="I6" s="461" t="s">
        <v>75</v>
      </c>
      <c r="J6" s="461"/>
      <c r="K6" s="461"/>
    </row>
    <row r="7" spans="1:11" ht="15" customHeight="1">
      <c r="A7" s="426"/>
      <c r="B7" s="426"/>
      <c r="C7" s="461"/>
      <c r="D7" s="461"/>
      <c r="E7" s="551" t="s">
        <v>159</v>
      </c>
      <c r="F7" s="548" t="s">
        <v>13</v>
      </c>
      <c r="G7" s="550"/>
      <c r="H7" s="461"/>
      <c r="I7" s="461"/>
      <c r="J7" s="461"/>
      <c r="K7" s="461"/>
    </row>
    <row r="8" spans="1:11" ht="39.75" customHeight="1">
      <c r="A8" s="426"/>
      <c r="B8" s="426"/>
      <c r="C8" s="461"/>
      <c r="D8" s="461"/>
      <c r="E8" s="540"/>
      <c r="F8" s="17" t="s">
        <v>158</v>
      </c>
      <c r="G8" s="17" t="s">
        <v>157</v>
      </c>
      <c r="H8" s="461"/>
      <c r="I8" s="461"/>
      <c r="J8" s="461"/>
      <c r="K8" s="461"/>
    </row>
    <row r="9" spans="1:11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</row>
    <row r="10" spans="1:11" s="59" customFormat="1" ht="21.75" customHeight="1">
      <c r="A10" s="329" t="s">
        <v>18</v>
      </c>
      <c r="B10" s="330" t="s">
        <v>19</v>
      </c>
      <c r="C10" s="331">
        <f>C12</f>
        <v>151000</v>
      </c>
      <c r="D10" s="331">
        <f>D12</f>
        <v>2477731</v>
      </c>
      <c r="E10" s="331"/>
      <c r="F10" s="331"/>
      <c r="G10" s="331"/>
      <c r="H10" s="331">
        <f>H12</f>
        <v>2477731</v>
      </c>
      <c r="I10" s="331">
        <f>I12</f>
        <v>0</v>
      </c>
      <c r="J10" s="331">
        <f>J12</f>
        <v>151000</v>
      </c>
      <c r="K10" s="329" t="s">
        <v>60</v>
      </c>
    </row>
    <row r="11" spans="1:11" ht="21.75" customHeight="1">
      <c r="A11" s="33"/>
      <c r="B11" s="34" t="s">
        <v>88</v>
      </c>
      <c r="C11" s="170"/>
      <c r="D11" s="170"/>
      <c r="E11" s="170"/>
      <c r="F11" s="170"/>
      <c r="G11" s="170"/>
      <c r="H11" s="170"/>
      <c r="I11" s="170"/>
      <c r="J11" s="170"/>
      <c r="K11" s="33"/>
    </row>
    <row r="12" spans="1:11" ht="21.75" customHeight="1">
      <c r="A12" s="33"/>
      <c r="B12" s="35" t="s">
        <v>547</v>
      </c>
      <c r="C12" s="170">
        <v>151000</v>
      </c>
      <c r="D12" s="170">
        <v>2477731</v>
      </c>
      <c r="E12" s="170"/>
      <c r="F12" s="170"/>
      <c r="G12" s="170"/>
      <c r="H12" s="170">
        <v>2477731</v>
      </c>
      <c r="I12" s="170"/>
      <c r="J12" s="170">
        <v>151000</v>
      </c>
      <c r="K12" s="33" t="s">
        <v>60</v>
      </c>
    </row>
    <row r="13" spans="1:11" ht="21.75" customHeight="1">
      <c r="A13" s="33"/>
      <c r="B13" s="35" t="s">
        <v>21</v>
      </c>
      <c r="C13" s="21"/>
      <c r="D13" s="21"/>
      <c r="E13" s="21"/>
      <c r="F13" s="21"/>
      <c r="G13" s="21"/>
      <c r="H13" s="21"/>
      <c r="I13" s="21"/>
      <c r="J13" s="21"/>
      <c r="K13" s="33" t="s">
        <v>60</v>
      </c>
    </row>
    <row r="14" spans="1:11" ht="21.75" customHeight="1">
      <c r="A14" s="33"/>
      <c r="B14" s="35" t="s">
        <v>22</v>
      </c>
      <c r="C14" s="21"/>
      <c r="D14" s="21"/>
      <c r="E14" s="21"/>
      <c r="F14" s="21"/>
      <c r="G14" s="21"/>
      <c r="H14" s="21"/>
      <c r="I14" s="21"/>
      <c r="J14" s="21"/>
      <c r="K14" s="33" t="s">
        <v>60</v>
      </c>
    </row>
    <row r="15" spans="1:11" ht="21.75" customHeight="1">
      <c r="A15" s="36"/>
      <c r="B15" s="37" t="s">
        <v>8</v>
      </c>
      <c r="C15" s="22"/>
      <c r="D15" s="22"/>
      <c r="E15" s="22"/>
      <c r="F15" s="22"/>
      <c r="G15" s="22"/>
      <c r="H15" s="22"/>
      <c r="I15" s="22"/>
      <c r="J15" s="22"/>
      <c r="K15" s="36" t="s">
        <v>60</v>
      </c>
    </row>
    <row r="16" spans="1:11" s="59" customFormat="1" ht="21.75" customHeight="1">
      <c r="A16" s="329" t="s">
        <v>24</v>
      </c>
      <c r="B16" s="330" t="s">
        <v>23</v>
      </c>
      <c r="C16" s="330"/>
      <c r="D16" s="330"/>
      <c r="E16" s="329"/>
      <c r="F16" s="329"/>
      <c r="G16" s="330"/>
      <c r="H16" s="330"/>
      <c r="I16" s="330"/>
      <c r="J16" s="330"/>
      <c r="K16" s="329" t="s">
        <v>60</v>
      </c>
    </row>
    <row r="17" spans="1:11" ht="21.75" customHeight="1">
      <c r="A17" s="33"/>
      <c r="B17" s="34" t="s">
        <v>88</v>
      </c>
      <c r="C17" s="21"/>
      <c r="D17" s="21"/>
      <c r="E17" s="33"/>
      <c r="F17" s="33"/>
      <c r="G17" s="21"/>
      <c r="H17" s="21"/>
      <c r="I17" s="21"/>
      <c r="J17" s="21"/>
      <c r="K17" s="33"/>
    </row>
    <row r="18" spans="1:11" ht="21.75" customHeight="1">
      <c r="A18" s="33"/>
      <c r="B18" s="35" t="s">
        <v>20</v>
      </c>
      <c r="C18" s="21"/>
      <c r="D18" s="21"/>
      <c r="E18" s="33"/>
      <c r="F18" s="33"/>
      <c r="G18" s="21"/>
      <c r="H18" s="21"/>
      <c r="I18" s="21"/>
      <c r="J18" s="21"/>
      <c r="K18" s="33" t="s">
        <v>60</v>
      </c>
    </row>
    <row r="19" spans="1:11" ht="21.75" customHeight="1">
      <c r="A19" s="33"/>
      <c r="B19" s="35" t="s">
        <v>21</v>
      </c>
      <c r="C19" s="21"/>
      <c r="D19" s="21"/>
      <c r="E19" s="33"/>
      <c r="F19" s="33"/>
      <c r="G19" s="21"/>
      <c r="H19" s="21"/>
      <c r="I19" s="21"/>
      <c r="J19" s="21"/>
      <c r="K19" s="33" t="s">
        <v>60</v>
      </c>
    </row>
    <row r="20" spans="1:11" ht="21.75" customHeight="1">
      <c r="A20" s="33"/>
      <c r="B20" s="35" t="s">
        <v>22</v>
      </c>
      <c r="C20" s="21"/>
      <c r="D20" s="21"/>
      <c r="E20" s="33"/>
      <c r="F20" s="33"/>
      <c r="G20" s="21"/>
      <c r="H20" s="21"/>
      <c r="I20" s="21"/>
      <c r="J20" s="21"/>
      <c r="K20" s="33" t="s">
        <v>60</v>
      </c>
    </row>
    <row r="21" spans="1:11" ht="21.75" customHeight="1">
      <c r="A21" s="36"/>
      <c r="B21" s="37" t="s">
        <v>8</v>
      </c>
      <c r="C21" s="22"/>
      <c r="D21" s="22"/>
      <c r="E21" s="36"/>
      <c r="F21" s="36"/>
      <c r="G21" s="22"/>
      <c r="H21" s="22"/>
      <c r="I21" s="22"/>
      <c r="J21" s="22"/>
      <c r="K21" s="36" t="s">
        <v>60</v>
      </c>
    </row>
    <row r="22" spans="1:11" s="59" customFormat="1" ht="29.25" customHeight="1">
      <c r="A22" s="329" t="s">
        <v>25</v>
      </c>
      <c r="B22" s="332" t="s">
        <v>155</v>
      </c>
      <c r="C22" s="330"/>
      <c r="D22" s="330"/>
      <c r="E22" s="329"/>
      <c r="F22" s="329" t="s">
        <v>60</v>
      </c>
      <c r="G22" s="329" t="s">
        <v>60</v>
      </c>
      <c r="H22" s="330"/>
      <c r="I22" s="329" t="s">
        <v>60</v>
      </c>
      <c r="J22" s="330"/>
      <c r="K22" s="330"/>
    </row>
    <row r="23" spans="1:11" ht="21.75" customHeight="1">
      <c r="A23" s="21"/>
      <c r="B23" s="34" t="s">
        <v>88</v>
      </c>
      <c r="C23" s="21"/>
      <c r="D23" s="21"/>
      <c r="E23" s="33"/>
      <c r="F23" s="33"/>
      <c r="G23" s="33"/>
      <c r="H23" s="21"/>
      <c r="I23" s="33"/>
      <c r="J23" s="21"/>
      <c r="K23" s="21"/>
    </row>
    <row r="24" spans="1:11" ht="21.75" customHeight="1">
      <c r="A24" s="21"/>
      <c r="B24" s="35" t="s">
        <v>20</v>
      </c>
      <c r="C24" s="21"/>
      <c r="D24" s="21"/>
      <c r="E24" s="33"/>
      <c r="F24" s="33" t="s">
        <v>60</v>
      </c>
      <c r="G24" s="33" t="s">
        <v>60</v>
      </c>
      <c r="H24" s="21"/>
      <c r="I24" s="33" t="s">
        <v>60</v>
      </c>
      <c r="J24" s="21"/>
      <c r="K24" s="21"/>
    </row>
    <row r="25" spans="1:11" ht="21.75" customHeight="1">
      <c r="A25" s="21"/>
      <c r="B25" s="35" t="s">
        <v>21</v>
      </c>
      <c r="C25" s="21"/>
      <c r="D25" s="21"/>
      <c r="E25" s="33"/>
      <c r="F25" s="33" t="s">
        <v>60</v>
      </c>
      <c r="G25" s="33" t="s">
        <v>60</v>
      </c>
      <c r="H25" s="21"/>
      <c r="I25" s="33" t="s">
        <v>60</v>
      </c>
      <c r="J25" s="21"/>
      <c r="K25" s="21"/>
    </row>
    <row r="26" spans="1:11" ht="21.75" customHeight="1">
      <c r="A26" s="21"/>
      <c r="B26" s="35" t="s">
        <v>22</v>
      </c>
      <c r="C26" s="21"/>
      <c r="D26" s="21"/>
      <c r="E26" s="33"/>
      <c r="F26" s="33" t="s">
        <v>60</v>
      </c>
      <c r="G26" s="33" t="s">
        <v>60</v>
      </c>
      <c r="H26" s="21"/>
      <c r="I26" s="33" t="s">
        <v>60</v>
      </c>
      <c r="J26" s="21"/>
      <c r="K26" s="21"/>
    </row>
    <row r="27" spans="1:11" ht="21.75" customHeight="1">
      <c r="A27" s="22"/>
      <c r="B27" s="37" t="s">
        <v>8</v>
      </c>
      <c r="C27" s="22"/>
      <c r="D27" s="22"/>
      <c r="E27" s="36"/>
      <c r="F27" s="36" t="s">
        <v>60</v>
      </c>
      <c r="G27" s="36" t="s">
        <v>60</v>
      </c>
      <c r="H27" s="22"/>
      <c r="I27" s="36" t="s">
        <v>60</v>
      </c>
      <c r="J27" s="22"/>
      <c r="K27" s="22"/>
    </row>
    <row r="28" spans="1:11" s="59" customFormat="1" ht="21.75" customHeight="1">
      <c r="A28" s="552" t="s">
        <v>127</v>
      </c>
      <c r="B28" s="552"/>
      <c r="C28" s="136">
        <f>C10</f>
        <v>151000</v>
      </c>
      <c r="D28" s="136">
        <f aca="true" t="shared" si="0" ref="D28:J28">D10</f>
        <v>2477731</v>
      </c>
      <c r="E28" s="136">
        <f t="shared" si="0"/>
        <v>0</v>
      </c>
      <c r="F28" s="136">
        <f t="shared" si="0"/>
        <v>0</v>
      </c>
      <c r="G28" s="136">
        <f t="shared" si="0"/>
        <v>0</v>
      </c>
      <c r="H28" s="136">
        <f t="shared" si="0"/>
        <v>2477731</v>
      </c>
      <c r="I28" s="136">
        <f t="shared" si="0"/>
        <v>0</v>
      </c>
      <c r="J28" s="136">
        <f t="shared" si="0"/>
        <v>151000</v>
      </c>
      <c r="K28" s="60"/>
    </row>
    <row r="29" ht="14.25" customHeight="1"/>
    <row r="30" spans="1:11" ht="12.75">
      <c r="A30" s="70" t="s">
        <v>156</v>
      </c>
      <c r="H30" s="149"/>
      <c r="I30" s="149"/>
      <c r="J30" s="454" t="s">
        <v>5</v>
      </c>
      <c r="K30" s="454"/>
    </row>
    <row r="31" spans="1:9" ht="12.75">
      <c r="A31" s="70" t="s">
        <v>160</v>
      </c>
      <c r="H31" s="149"/>
      <c r="I31" s="149"/>
    </row>
    <row r="32" spans="1:11" ht="12.75">
      <c r="A32" s="70" t="s">
        <v>161</v>
      </c>
      <c r="H32" s="149"/>
      <c r="I32" s="149"/>
      <c r="J32" s="454" t="s">
        <v>6</v>
      </c>
      <c r="K32" s="454"/>
    </row>
    <row r="33" ht="12.75">
      <c r="A33" s="70" t="s">
        <v>162</v>
      </c>
    </row>
  </sheetData>
  <mergeCells count="18">
    <mergeCell ref="J32:K32"/>
    <mergeCell ref="J30:K30"/>
    <mergeCell ref="A28:B28"/>
    <mergeCell ref="H5:I5"/>
    <mergeCell ref="F7:G7"/>
    <mergeCell ref="K5:K8"/>
    <mergeCell ref="H6:H8"/>
    <mergeCell ref="I6:I8"/>
    <mergeCell ref="J5:J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63" bottom="0.1968503937007874" header="0.18" footer="0.28"/>
  <pageSetup horizontalDpi="600" verticalDpi="600" orientation="landscape" paperSize="9" scale="85" r:id="rId1"/>
  <headerFooter alignWithMargins="0">
    <oddHeader>&amp;R&amp;9Załącznik nr &amp;A
do uchwały Rady Gminy Nr XXII/198/08
z dnia 29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42" t="s">
        <v>226</v>
      </c>
      <c r="B1" s="442"/>
      <c r="C1" s="442"/>
      <c r="D1" s="442"/>
      <c r="E1" s="442"/>
      <c r="F1" s="442"/>
    </row>
    <row r="2" spans="5:6" ht="19.5" customHeight="1">
      <c r="E2" s="6"/>
      <c r="F2" s="6"/>
    </row>
    <row r="3" ht="19.5" customHeight="1">
      <c r="F3" s="10" t="s">
        <v>54</v>
      </c>
    </row>
    <row r="4" spans="1:6" ht="19.5" customHeight="1">
      <c r="A4" s="16" t="s">
        <v>73</v>
      </c>
      <c r="B4" s="16" t="s">
        <v>9</v>
      </c>
      <c r="C4" s="16" t="s">
        <v>10</v>
      </c>
      <c r="D4" s="16" t="s">
        <v>134</v>
      </c>
      <c r="E4" s="16" t="s">
        <v>57</v>
      </c>
      <c r="F4" s="16" t="s">
        <v>56</v>
      </c>
    </row>
    <row r="5" spans="1:6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26">
        <v>1</v>
      </c>
      <c r="B6" s="26">
        <v>921</v>
      </c>
      <c r="C6" s="26">
        <v>92109</v>
      </c>
      <c r="D6" s="26">
        <v>2480</v>
      </c>
      <c r="E6" s="27" t="s">
        <v>546</v>
      </c>
      <c r="F6" s="176">
        <v>153905</v>
      </c>
    </row>
    <row r="7" spans="1:6" ht="30" customHeight="1">
      <c r="A7" s="28">
        <v>2</v>
      </c>
      <c r="B7" s="28">
        <v>921</v>
      </c>
      <c r="C7" s="28">
        <v>92116</v>
      </c>
      <c r="D7" s="28">
        <v>2480</v>
      </c>
      <c r="E7" s="29" t="s">
        <v>357</v>
      </c>
      <c r="F7" s="177">
        <v>300489</v>
      </c>
    </row>
    <row r="8" spans="1:6" ht="30" customHeight="1">
      <c r="A8" s="28"/>
      <c r="B8" s="29"/>
      <c r="C8" s="29"/>
      <c r="D8" s="29"/>
      <c r="E8" s="29"/>
      <c r="F8" s="177"/>
    </row>
    <row r="9" spans="1:6" ht="30" customHeight="1">
      <c r="A9" s="30"/>
      <c r="B9" s="31"/>
      <c r="C9" s="31"/>
      <c r="D9" s="31"/>
      <c r="E9" s="31"/>
      <c r="F9" s="178"/>
    </row>
    <row r="10" spans="1:6" ht="30" customHeight="1">
      <c r="A10" s="553" t="s">
        <v>127</v>
      </c>
      <c r="B10" s="554"/>
      <c r="C10" s="554"/>
      <c r="D10" s="554"/>
      <c r="E10" s="555"/>
      <c r="F10" s="172">
        <f>F6+F7+F8+F9</f>
        <v>454394</v>
      </c>
    </row>
    <row r="13" spans="1:7" ht="27.75" customHeight="1">
      <c r="A13" s="556" t="s">
        <v>163</v>
      </c>
      <c r="B13" s="556"/>
      <c r="C13" s="556"/>
      <c r="D13" s="556"/>
      <c r="E13" s="556"/>
      <c r="F13" s="556"/>
      <c r="G13" s="71"/>
    </row>
    <row r="14" spans="1:7" ht="14.25">
      <c r="A14" s="68" t="s">
        <v>135</v>
      </c>
      <c r="B14"/>
      <c r="C14"/>
      <c r="D14"/>
      <c r="E14"/>
      <c r="F14"/>
      <c r="G14"/>
    </row>
    <row r="16" spans="5:6" ht="12.75">
      <c r="E16" s="328"/>
      <c r="F16" s="414" t="s">
        <v>5</v>
      </c>
    </row>
    <row r="17" spans="5:6" ht="12.75">
      <c r="E17" s="149"/>
      <c r="F17" s="415"/>
    </row>
    <row r="18" spans="5:6" ht="12.75">
      <c r="E18" s="328"/>
      <c r="F18" s="414" t="s">
        <v>6</v>
      </c>
    </row>
  </sheetData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XXII/198/08
z dnia 29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4">
      <selection activeCell="F16" sqref="F16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60.375" style="0" customWidth="1"/>
    <col min="6" max="6" width="19.625" style="0" customWidth="1"/>
  </cols>
  <sheetData>
    <row r="1" spans="1:6" ht="48.75" customHeight="1">
      <c r="A1" s="534" t="s">
        <v>653</v>
      </c>
      <c r="B1" s="534"/>
      <c r="C1" s="534"/>
      <c r="D1" s="534"/>
      <c r="E1" s="534"/>
      <c r="F1" s="534"/>
    </row>
    <row r="2" spans="5:8" ht="19.5" customHeight="1">
      <c r="E2" s="6"/>
      <c r="F2" s="6"/>
      <c r="H2" s="327"/>
    </row>
    <row r="3" spans="5:6" ht="19.5" customHeight="1">
      <c r="E3" s="1"/>
      <c r="F3" s="326" t="s">
        <v>54</v>
      </c>
    </row>
    <row r="4" spans="1:6" ht="19.5" customHeight="1">
      <c r="A4" s="16" t="s">
        <v>73</v>
      </c>
      <c r="B4" s="16" t="s">
        <v>9</v>
      </c>
      <c r="C4" s="16" t="s">
        <v>10</v>
      </c>
      <c r="D4" s="16" t="s">
        <v>128</v>
      </c>
      <c r="E4" s="16" t="s">
        <v>55</v>
      </c>
      <c r="F4" s="16" t="s">
        <v>56</v>
      </c>
    </row>
    <row r="5" spans="1:6" s="63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57" customHeight="1">
      <c r="A6" s="182">
        <v>1</v>
      </c>
      <c r="B6" s="182">
        <v>851</v>
      </c>
      <c r="C6" s="182">
        <v>85154</v>
      </c>
      <c r="D6" s="182">
        <v>2830</v>
      </c>
      <c r="E6" s="304" t="s">
        <v>550</v>
      </c>
      <c r="F6" s="180">
        <v>30000</v>
      </c>
    </row>
    <row r="7" spans="1:6" ht="30" customHeight="1">
      <c r="A7" s="183">
        <v>2</v>
      </c>
      <c r="B7" s="183">
        <v>921</v>
      </c>
      <c r="C7" s="183">
        <v>92120</v>
      </c>
      <c r="D7" s="183">
        <v>2830</v>
      </c>
      <c r="E7" s="305" t="s">
        <v>548</v>
      </c>
      <c r="F7" s="181">
        <v>15000</v>
      </c>
    </row>
    <row r="8" spans="1:6" ht="59.25" customHeight="1">
      <c r="A8" s="183">
        <v>3</v>
      </c>
      <c r="B8" s="183">
        <v>926</v>
      </c>
      <c r="C8" s="183">
        <v>92695</v>
      </c>
      <c r="D8" s="183">
        <v>2830</v>
      </c>
      <c r="E8" s="305" t="s">
        <v>549</v>
      </c>
      <c r="F8" s="181">
        <v>60000</v>
      </c>
    </row>
    <row r="9" spans="1:6" ht="30" customHeight="1">
      <c r="A9" s="30"/>
      <c r="B9" s="30"/>
      <c r="C9" s="30"/>
      <c r="D9" s="30"/>
      <c r="E9" s="179"/>
      <c r="F9" s="178"/>
    </row>
    <row r="10" spans="1:6" ht="30" customHeight="1">
      <c r="A10" s="544" t="s">
        <v>127</v>
      </c>
      <c r="B10" s="545"/>
      <c r="C10" s="545"/>
      <c r="D10" s="545"/>
      <c r="E10" s="546"/>
      <c r="F10" s="172">
        <f>F6+F7+F8+F9</f>
        <v>105000</v>
      </c>
    </row>
    <row r="13" ht="14.25">
      <c r="A13" s="68" t="s">
        <v>130</v>
      </c>
    </row>
    <row r="14" spans="5:6" ht="12.75">
      <c r="E14" s="328"/>
      <c r="F14" s="328" t="s">
        <v>5</v>
      </c>
    </row>
    <row r="15" spans="5:6" ht="12.75">
      <c r="E15" s="149"/>
      <c r="F15" s="149"/>
    </row>
    <row r="16" spans="5:6" ht="12.75">
      <c r="E16" s="328"/>
      <c r="F16" s="328" t="s">
        <v>6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XXII/198/08
z dnia 29 grudnia 2008r.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7">
      <selection activeCell="C23" sqref="C2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59" t="s">
        <v>51</v>
      </c>
      <c r="B1" s="459"/>
      <c r="C1" s="459"/>
      <c r="D1" s="6"/>
      <c r="E1" s="6"/>
      <c r="F1" s="6"/>
      <c r="G1" s="6"/>
      <c r="H1" s="6"/>
      <c r="I1" s="6"/>
      <c r="J1" s="6"/>
    </row>
    <row r="2" spans="1:7" ht="19.5" customHeight="1">
      <c r="A2" s="459" t="s">
        <v>58</v>
      </c>
      <c r="B2" s="459"/>
      <c r="C2" s="459"/>
      <c r="D2" s="6"/>
      <c r="E2" s="6"/>
      <c r="F2" s="6"/>
      <c r="G2" s="6"/>
    </row>
    <row r="4" ht="12.75">
      <c r="C4" s="9" t="s">
        <v>54</v>
      </c>
    </row>
    <row r="5" spans="1:10" ht="19.5" customHeight="1">
      <c r="A5" s="16" t="s">
        <v>73</v>
      </c>
      <c r="B5" s="16" t="s">
        <v>7</v>
      </c>
      <c r="C5" s="16" t="s">
        <v>227</v>
      </c>
      <c r="D5" s="7"/>
      <c r="E5" s="7"/>
      <c r="F5" s="7"/>
      <c r="G5" s="7"/>
      <c r="H5" s="7"/>
      <c r="I5" s="8"/>
      <c r="J5" s="8"/>
    </row>
    <row r="6" spans="1:10" ht="19.5" customHeight="1">
      <c r="A6" s="25" t="s">
        <v>18</v>
      </c>
      <c r="B6" s="38" t="s">
        <v>74</v>
      </c>
      <c r="C6" s="184">
        <v>1000</v>
      </c>
      <c r="D6" s="7"/>
      <c r="E6" s="7"/>
      <c r="F6" s="7"/>
      <c r="G6" s="7"/>
      <c r="H6" s="7"/>
      <c r="I6" s="8"/>
      <c r="J6" s="8"/>
    </row>
    <row r="7" spans="1:10" ht="19.5" customHeight="1">
      <c r="A7" s="25" t="s">
        <v>24</v>
      </c>
      <c r="B7" s="38" t="s">
        <v>17</v>
      </c>
      <c r="C7" s="184">
        <v>31000</v>
      </c>
      <c r="D7" s="7"/>
      <c r="E7" s="7"/>
      <c r="F7" s="7"/>
      <c r="G7" s="7"/>
      <c r="H7" s="7"/>
      <c r="I7" s="8"/>
      <c r="J7" s="8"/>
    </row>
    <row r="8" spans="1:10" ht="19.5" customHeight="1">
      <c r="A8" s="39" t="s">
        <v>20</v>
      </c>
      <c r="B8" s="302" t="s">
        <v>551</v>
      </c>
      <c r="C8" s="185">
        <v>31000</v>
      </c>
      <c r="D8" s="7"/>
      <c r="E8" s="7"/>
      <c r="F8" s="7"/>
      <c r="G8" s="7"/>
      <c r="H8" s="7"/>
      <c r="I8" s="8"/>
      <c r="J8" s="8"/>
    </row>
    <row r="9" spans="1:10" ht="19.5" customHeight="1">
      <c r="A9" s="28" t="s">
        <v>21</v>
      </c>
      <c r="B9" s="40"/>
      <c r="C9" s="186"/>
      <c r="D9" s="7"/>
      <c r="E9" s="7"/>
      <c r="F9" s="7"/>
      <c r="G9" s="7"/>
      <c r="H9" s="7"/>
      <c r="I9" s="8"/>
      <c r="J9" s="8"/>
    </row>
    <row r="10" spans="1:10" ht="19.5" customHeight="1">
      <c r="A10" s="30" t="s">
        <v>22</v>
      </c>
      <c r="B10" s="42"/>
      <c r="C10" s="187"/>
      <c r="D10" s="7"/>
      <c r="E10" s="7"/>
      <c r="F10" s="7"/>
      <c r="G10" s="7"/>
      <c r="H10" s="7"/>
      <c r="I10" s="8"/>
      <c r="J10" s="8"/>
    </row>
    <row r="11" spans="1:10" ht="19.5" customHeight="1">
      <c r="A11" s="25" t="s">
        <v>25</v>
      </c>
      <c r="B11" s="38" t="s">
        <v>16</v>
      </c>
      <c r="C11" s="184">
        <f>C12+C15</f>
        <v>24000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6" t="s">
        <v>20</v>
      </c>
      <c r="B12" s="43" t="s">
        <v>49</v>
      </c>
      <c r="C12" s="188">
        <f>C13+C14</f>
        <v>24000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8"/>
      <c r="B13" s="41" t="s">
        <v>552</v>
      </c>
      <c r="C13" s="186">
        <v>12000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8"/>
      <c r="B14" s="41" t="s">
        <v>553</v>
      </c>
      <c r="C14" s="186">
        <v>12000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8" t="s">
        <v>21</v>
      </c>
      <c r="B15" s="41" t="s">
        <v>52</v>
      </c>
      <c r="C15" s="186"/>
      <c r="D15" s="7"/>
      <c r="E15" s="7"/>
      <c r="F15" s="7"/>
      <c r="G15" s="7"/>
      <c r="H15" s="7"/>
      <c r="I15" s="8"/>
      <c r="J15" s="8"/>
    </row>
    <row r="16" spans="1:10" ht="15">
      <c r="A16" s="28"/>
      <c r="B16" s="44"/>
      <c r="C16" s="186"/>
      <c r="D16" s="7"/>
      <c r="E16" s="7"/>
      <c r="F16" s="7"/>
      <c r="G16" s="7"/>
      <c r="H16" s="7"/>
      <c r="I16" s="8"/>
      <c r="J16" s="8"/>
    </row>
    <row r="17" spans="1:10" ht="15" customHeight="1">
      <c r="A17" s="30"/>
      <c r="B17" s="45"/>
      <c r="C17" s="187"/>
      <c r="D17" s="7"/>
      <c r="E17" s="7"/>
      <c r="F17" s="7"/>
      <c r="G17" s="7"/>
      <c r="H17" s="7"/>
      <c r="I17" s="8"/>
      <c r="J17" s="8"/>
    </row>
    <row r="18" spans="1:10" ht="19.5" customHeight="1">
      <c r="A18" s="25" t="s">
        <v>50</v>
      </c>
      <c r="B18" s="38" t="s">
        <v>76</v>
      </c>
      <c r="C18" s="184">
        <f>C7-C11+C6</f>
        <v>8000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328"/>
      <c r="C21" s="414" t="s">
        <v>5</v>
      </c>
      <c r="D21" s="7"/>
      <c r="E21" s="7"/>
      <c r="F21" s="7"/>
      <c r="G21" s="7"/>
      <c r="H21" s="7"/>
      <c r="I21" s="8"/>
      <c r="J21" s="8"/>
    </row>
    <row r="22" spans="1:10" ht="15">
      <c r="A22" s="7"/>
      <c r="B22" s="149"/>
      <c r="C22" s="149"/>
      <c r="D22" s="7"/>
      <c r="E22" s="7"/>
      <c r="F22" s="7"/>
      <c r="G22" s="7"/>
      <c r="H22" s="7"/>
      <c r="I22" s="8"/>
      <c r="J22" s="8"/>
    </row>
    <row r="23" spans="1:10" ht="15">
      <c r="A23" s="7"/>
      <c r="B23" s="328"/>
      <c r="C23" s="414" t="s">
        <v>6</v>
      </c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47" right="0.35433070866141736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XXII/198/08
z dnia 29 grudnia 2008r.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">
      <selection activeCell="I15" sqref="I15"/>
    </sheetView>
  </sheetViews>
  <sheetFormatPr defaultColWidth="9.00390625" defaultRowHeight="12.75"/>
  <cols>
    <col min="1" max="1" width="4.75390625" style="0" bestFit="1" customWidth="1"/>
    <col min="2" max="2" width="45.125" style="0" customWidth="1"/>
    <col min="3" max="3" width="14.75390625" style="0" customWidth="1"/>
    <col min="4" max="4" width="12.375" style="0" customWidth="1"/>
    <col min="5" max="5" width="11.75390625" style="0" customWidth="1"/>
    <col min="6" max="6" width="11.125" style="0" customWidth="1"/>
    <col min="7" max="7" width="10.875" style="0" customWidth="1"/>
    <col min="8" max="8" width="11.25390625" style="0" customWidth="1"/>
    <col min="9" max="10" width="10.625" style="0" customWidth="1"/>
  </cols>
  <sheetData>
    <row r="1" spans="1:10" ht="18">
      <c r="A1" s="459" t="s">
        <v>652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6" ht="18">
      <c r="A2" s="6"/>
      <c r="B2" s="6"/>
      <c r="C2" s="6"/>
      <c r="D2" s="6"/>
      <c r="E2" s="6"/>
      <c r="F2" s="6"/>
    </row>
    <row r="3" spans="2:6" ht="13.5" thickBot="1">
      <c r="B3" s="1"/>
      <c r="C3" s="1"/>
      <c r="D3" s="1"/>
      <c r="E3" s="1"/>
      <c r="F3" s="326" t="s">
        <v>54</v>
      </c>
    </row>
    <row r="4" spans="1:10" ht="15.75" customHeight="1" thickBot="1">
      <c r="A4" s="72"/>
      <c r="B4" s="65"/>
      <c r="C4" s="189" t="s">
        <v>141</v>
      </c>
      <c r="D4" s="569" t="s">
        <v>164</v>
      </c>
      <c r="E4" s="570"/>
      <c r="F4" s="570"/>
      <c r="G4" s="570"/>
      <c r="H4" s="570"/>
      <c r="I4" s="570"/>
      <c r="J4" s="571"/>
    </row>
    <row r="5" spans="1:10" ht="15.75" customHeight="1">
      <c r="A5" s="73"/>
      <c r="B5" s="66" t="s">
        <v>165</v>
      </c>
      <c r="C5" s="66" t="s">
        <v>166</v>
      </c>
      <c r="D5" s="566">
        <v>2009</v>
      </c>
      <c r="E5" s="566">
        <v>2010</v>
      </c>
      <c r="F5" s="566">
        <v>2011</v>
      </c>
      <c r="G5" s="559">
        <v>2012</v>
      </c>
      <c r="H5" s="559">
        <v>2013</v>
      </c>
      <c r="I5" s="572">
        <v>2014</v>
      </c>
      <c r="J5" s="559">
        <v>2015</v>
      </c>
    </row>
    <row r="6" spans="1:10" ht="15.75" customHeight="1">
      <c r="A6" s="66" t="s">
        <v>140</v>
      </c>
      <c r="B6" s="66" t="s">
        <v>167</v>
      </c>
      <c r="C6" s="66" t="s">
        <v>168</v>
      </c>
      <c r="D6" s="567"/>
      <c r="E6" s="567"/>
      <c r="F6" s="567"/>
      <c r="G6" s="560"/>
      <c r="H6" s="560"/>
      <c r="I6" s="573"/>
      <c r="J6" s="560"/>
    </row>
    <row r="7" spans="1:10" ht="15.75" customHeight="1">
      <c r="A7" s="73"/>
      <c r="B7" s="74"/>
      <c r="C7" s="66" t="s">
        <v>228</v>
      </c>
      <c r="D7" s="567"/>
      <c r="E7" s="567"/>
      <c r="F7" s="567"/>
      <c r="G7" s="560"/>
      <c r="H7" s="560"/>
      <c r="I7" s="573"/>
      <c r="J7" s="560"/>
    </row>
    <row r="8" spans="1:10" ht="15.75" customHeight="1" thickBot="1">
      <c r="A8" s="73"/>
      <c r="B8" s="75"/>
      <c r="C8" s="66"/>
      <c r="D8" s="568"/>
      <c r="E8" s="568"/>
      <c r="F8" s="568"/>
      <c r="G8" s="561"/>
      <c r="H8" s="561"/>
      <c r="I8" s="574"/>
      <c r="J8" s="561"/>
    </row>
    <row r="9" spans="1:10" ht="16.5" customHeight="1" thickBo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206">
        <v>6</v>
      </c>
      <c r="G9" s="206">
        <v>7</v>
      </c>
      <c r="H9" s="206">
        <v>8</v>
      </c>
      <c r="I9" s="206">
        <v>9</v>
      </c>
      <c r="J9" s="67">
        <v>10</v>
      </c>
    </row>
    <row r="10" spans="1:10" ht="19.5" customHeight="1">
      <c r="A10" s="190" t="s">
        <v>20</v>
      </c>
      <c r="B10" s="322" t="s">
        <v>169</v>
      </c>
      <c r="C10" s="195"/>
      <c r="D10" s="195"/>
      <c r="E10" s="195"/>
      <c r="F10" s="195"/>
      <c r="G10" s="320"/>
      <c r="H10" s="320"/>
      <c r="I10" s="320"/>
      <c r="J10" s="325"/>
    </row>
    <row r="11" spans="1:10" ht="19.5" customHeight="1">
      <c r="A11" s="77" t="s">
        <v>21</v>
      </c>
      <c r="B11" s="321" t="s">
        <v>29</v>
      </c>
      <c r="C11" s="191">
        <v>7589502</v>
      </c>
      <c r="D11" s="191">
        <v>9809603</v>
      </c>
      <c r="E11" s="191">
        <v>8638753</v>
      </c>
      <c r="F11" s="191">
        <v>7480301</v>
      </c>
      <c r="G11" s="191">
        <v>5272535</v>
      </c>
      <c r="H11" s="191">
        <v>4088526</v>
      </c>
      <c r="I11" s="191">
        <v>2078440</v>
      </c>
      <c r="J11" s="191"/>
    </row>
    <row r="12" spans="1:10" ht="19.5" customHeight="1">
      <c r="A12" s="77" t="s">
        <v>22</v>
      </c>
      <c r="B12" s="321" t="s">
        <v>30</v>
      </c>
      <c r="C12" s="191">
        <v>1754773</v>
      </c>
      <c r="D12" s="191">
        <v>2491049</v>
      </c>
      <c r="E12" s="191">
        <v>1649624</v>
      </c>
      <c r="F12" s="191">
        <v>1113032</v>
      </c>
      <c r="G12" s="191">
        <v>576432</v>
      </c>
      <c r="H12" s="191">
        <v>288216</v>
      </c>
      <c r="I12" s="191"/>
      <c r="J12" s="191"/>
    </row>
    <row r="13" spans="1:10" ht="19.5" customHeight="1">
      <c r="A13" s="77" t="s">
        <v>8</v>
      </c>
      <c r="B13" s="321" t="s">
        <v>170</v>
      </c>
      <c r="C13" s="191"/>
      <c r="D13" s="191"/>
      <c r="E13" s="191"/>
      <c r="F13" s="191"/>
      <c r="G13" s="191"/>
      <c r="H13" s="191"/>
      <c r="I13" s="191"/>
      <c r="J13" s="191"/>
    </row>
    <row r="14" spans="1:10" ht="19.5" customHeight="1">
      <c r="A14" s="76" t="s">
        <v>28</v>
      </c>
      <c r="B14" s="321" t="s">
        <v>171</v>
      </c>
      <c r="C14" s="191"/>
      <c r="D14" s="191"/>
      <c r="E14" s="191"/>
      <c r="F14" s="191"/>
      <c r="G14" s="191"/>
      <c r="H14" s="191"/>
      <c r="I14" s="191"/>
      <c r="J14" s="191"/>
    </row>
    <row r="15" spans="1:10" ht="19.5" customHeight="1">
      <c r="A15" s="76"/>
      <c r="B15" s="321" t="s">
        <v>172</v>
      </c>
      <c r="C15" s="191"/>
      <c r="D15" s="191"/>
      <c r="E15" s="191"/>
      <c r="F15" s="191"/>
      <c r="G15" s="191"/>
      <c r="H15" s="191"/>
      <c r="I15" s="191"/>
      <c r="J15" s="191"/>
    </row>
    <row r="16" spans="1:10" ht="19.5" customHeight="1">
      <c r="A16" s="76"/>
      <c r="B16" s="321" t="s">
        <v>173</v>
      </c>
      <c r="C16" s="191"/>
      <c r="D16" s="191"/>
      <c r="E16" s="191"/>
      <c r="F16" s="191"/>
      <c r="G16" s="191"/>
      <c r="H16" s="191"/>
      <c r="I16" s="191"/>
      <c r="J16" s="191"/>
    </row>
    <row r="17" spans="1:10" ht="19.5" customHeight="1">
      <c r="A17" s="76"/>
      <c r="B17" s="323" t="s">
        <v>174</v>
      </c>
      <c r="C17" s="191"/>
      <c r="D17" s="191"/>
      <c r="E17" s="191"/>
      <c r="F17" s="191"/>
      <c r="G17" s="191"/>
      <c r="H17" s="191"/>
      <c r="I17" s="191"/>
      <c r="J17" s="191"/>
    </row>
    <row r="18" spans="1:10" ht="19.5" customHeight="1">
      <c r="A18" s="76"/>
      <c r="B18" s="323" t="s">
        <v>175</v>
      </c>
      <c r="C18" s="191"/>
      <c r="D18" s="191"/>
      <c r="E18" s="191"/>
      <c r="F18" s="191"/>
      <c r="G18" s="191"/>
      <c r="H18" s="191"/>
      <c r="I18" s="191"/>
      <c r="J18" s="191"/>
    </row>
    <row r="19" spans="1:10" ht="19.5" customHeight="1">
      <c r="A19" s="76"/>
      <c r="B19" s="323" t="s">
        <v>176</v>
      </c>
      <c r="C19" s="191"/>
      <c r="D19" s="191"/>
      <c r="E19" s="191"/>
      <c r="F19" s="191"/>
      <c r="G19" s="191"/>
      <c r="H19" s="191"/>
      <c r="I19" s="191"/>
      <c r="J19" s="191"/>
    </row>
    <row r="20" spans="1:10" ht="19.5" customHeight="1">
      <c r="A20" s="78"/>
      <c r="B20" s="323" t="s">
        <v>177</v>
      </c>
      <c r="C20" s="191"/>
      <c r="D20" s="191"/>
      <c r="E20" s="191"/>
      <c r="F20" s="191"/>
      <c r="G20" s="191"/>
      <c r="H20" s="191"/>
      <c r="I20" s="191"/>
      <c r="J20" s="191"/>
    </row>
    <row r="21" spans="1:10" s="59" customFormat="1" ht="19.5" customHeight="1">
      <c r="A21" s="299" t="s">
        <v>31</v>
      </c>
      <c r="B21" s="324" t="s">
        <v>119</v>
      </c>
      <c r="C21" s="300">
        <v>32863592</v>
      </c>
      <c r="D21" s="300">
        <v>41827620</v>
      </c>
      <c r="E21" s="300">
        <v>37451089</v>
      </c>
      <c r="F21" s="300">
        <v>26214136</v>
      </c>
      <c r="G21" s="301">
        <v>26897914</v>
      </c>
      <c r="H21" s="301">
        <v>27599638</v>
      </c>
      <c r="I21" s="301">
        <v>28319784</v>
      </c>
      <c r="J21" s="301">
        <v>29058839</v>
      </c>
    </row>
    <row r="22" spans="1:10" s="59" customFormat="1" ht="30.75" customHeight="1">
      <c r="A22" s="299" t="s">
        <v>34</v>
      </c>
      <c r="B22" s="324" t="s">
        <v>178</v>
      </c>
      <c r="C22" s="300">
        <f>C11+C12</f>
        <v>9344275</v>
      </c>
      <c r="D22" s="301">
        <f aca="true" t="shared" si="0" ref="D22:I22">D11+D12</f>
        <v>12300652</v>
      </c>
      <c r="E22" s="301">
        <f t="shared" si="0"/>
        <v>10288377</v>
      </c>
      <c r="F22" s="301">
        <f t="shared" si="0"/>
        <v>8593333</v>
      </c>
      <c r="G22" s="301">
        <f t="shared" si="0"/>
        <v>5848967</v>
      </c>
      <c r="H22" s="301">
        <f t="shared" si="0"/>
        <v>4376742</v>
      </c>
      <c r="I22" s="301">
        <f t="shared" si="0"/>
        <v>2078440</v>
      </c>
      <c r="J22" s="301">
        <v>0</v>
      </c>
    </row>
    <row r="23" spans="1:10" s="59" customFormat="1" ht="14.25" customHeight="1">
      <c r="A23" s="564" t="s">
        <v>40</v>
      </c>
      <c r="B23" s="562" t="s">
        <v>179</v>
      </c>
      <c r="C23" s="557">
        <f>C22/C21</f>
        <v>0.2843351694483062</v>
      </c>
      <c r="D23" s="557">
        <f aca="true" t="shared" si="1" ref="D23:J23">D22/D21</f>
        <v>0.29407965358774896</v>
      </c>
      <c r="E23" s="557">
        <f t="shared" si="1"/>
        <v>0.2747150289808662</v>
      </c>
      <c r="F23" s="557">
        <f t="shared" si="1"/>
        <v>0.3278129403158662</v>
      </c>
      <c r="G23" s="557">
        <f t="shared" si="1"/>
        <v>0.21745057999664955</v>
      </c>
      <c r="H23" s="557">
        <f t="shared" si="1"/>
        <v>0.15857968861765506</v>
      </c>
      <c r="I23" s="557">
        <f t="shared" si="1"/>
        <v>0.07339180270583985</v>
      </c>
      <c r="J23" s="557">
        <f t="shared" si="1"/>
        <v>0</v>
      </c>
    </row>
    <row r="24" spans="1:10" s="59" customFormat="1" ht="13.5" thickBot="1">
      <c r="A24" s="565"/>
      <c r="B24" s="563"/>
      <c r="C24" s="558"/>
      <c r="D24" s="558"/>
      <c r="E24" s="558"/>
      <c r="F24" s="558"/>
      <c r="G24" s="558"/>
      <c r="H24" s="558"/>
      <c r="I24" s="558"/>
      <c r="J24" s="558"/>
    </row>
    <row r="25" spans="1:10" ht="12.75">
      <c r="A25" s="4"/>
      <c r="B25" s="193"/>
      <c r="C25" s="194"/>
      <c r="D25" s="194"/>
      <c r="E25" s="194"/>
      <c r="F25" s="194"/>
      <c r="G25" s="194"/>
      <c r="H25" s="194"/>
      <c r="I25" s="194"/>
      <c r="J25" s="192"/>
    </row>
    <row r="26" spans="1:8" ht="12.75">
      <c r="A26" s="1"/>
      <c r="B26" s="1"/>
      <c r="C26" s="1"/>
      <c r="D26" s="1"/>
      <c r="E26" s="1"/>
      <c r="F26" s="454" t="s">
        <v>5</v>
      </c>
      <c r="G26" s="454"/>
      <c r="H26" s="454"/>
    </row>
    <row r="27" spans="1:7" ht="12.75">
      <c r="A27" s="1"/>
      <c r="B27" s="1"/>
      <c r="C27" s="1"/>
      <c r="D27" s="1"/>
      <c r="E27" s="1"/>
      <c r="F27" s="1"/>
      <c r="G27" s="149"/>
    </row>
    <row r="28" spans="1:8" ht="12.75">
      <c r="A28" s="1"/>
      <c r="B28" s="1"/>
      <c r="C28" s="1"/>
      <c r="D28" s="1"/>
      <c r="E28" s="1"/>
      <c r="F28" s="454" t="s">
        <v>6</v>
      </c>
      <c r="G28" s="454"/>
      <c r="H28" s="454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</sheetData>
  <mergeCells count="21">
    <mergeCell ref="H23:H24"/>
    <mergeCell ref="F28:H28"/>
    <mergeCell ref="G5:G8"/>
    <mergeCell ref="H5:H8"/>
    <mergeCell ref="B23:B24"/>
    <mergeCell ref="C23:C24"/>
    <mergeCell ref="D23:D24"/>
    <mergeCell ref="E5:E8"/>
    <mergeCell ref="F23:F24"/>
    <mergeCell ref="D5:D8"/>
    <mergeCell ref="F5:F8"/>
    <mergeCell ref="E23:E24"/>
    <mergeCell ref="I23:I24"/>
    <mergeCell ref="A1:J1"/>
    <mergeCell ref="F26:H26"/>
    <mergeCell ref="A23:A24"/>
    <mergeCell ref="J5:J8"/>
    <mergeCell ref="D4:J4"/>
    <mergeCell ref="J23:J24"/>
    <mergeCell ref="I5:I8"/>
    <mergeCell ref="G23:G24"/>
  </mergeCells>
  <printOptions horizontalCentered="1" verticalCentered="1"/>
  <pageMargins left="0.2" right="0.36" top="0.92" bottom="0.64" header="0.34" footer="0.5118110236220472"/>
  <pageSetup horizontalDpi="600" verticalDpi="600" orientation="landscape" paperSize="9" r:id="rId1"/>
  <headerFooter alignWithMargins="0">
    <oddHeader>&amp;R&amp;9Załącznik nr &amp;A
do uchwały Rady Gminy Nr XXII/198/08
z dnia 29 grudnia 2008r.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workbookViewId="0" topLeftCell="A13">
      <selection activeCell="G42" sqref="G42"/>
    </sheetView>
  </sheetViews>
  <sheetFormatPr defaultColWidth="9.00390625" defaultRowHeight="12.75"/>
  <cols>
    <col min="1" max="1" width="5.625" style="1" customWidth="1"/>
    <col min="2" max="2" width="60.625" style="1" customWidth="1"/>
    <col min="3" max="3" width="15.75390625" style="1" customWidth="1"/>
    <col min="4" max="4" width="16.25390625" style="1" bestFit="1" customWidth="1"/>
    <col min="5" max="7" width="12.75390625" style="1" customWidth="1"/>
    <col min="8" max="8" width="11.375" style="1" customWidth="1"/>
    <col min="9" max="9" width="11.625" style="1" customWidth="1"/>
    <col min="10" max="10" width="11.125" style="149" customWidth="1"/>
    <col min="11" max="16384" width="9.125" style="1" customWidth="1"/>
  </cols>
  <sheetData>
    <row r="1" spans="1:10" ht="18" customHeight="1">
      <c r="A1" s="442" t="s">
        <v>180</v>
      </c>
      <c r="B1" s="442"/>
      <c r="C1" s="442"/>
      <c r="D1" s="442"/>
      <c r="E1" s="442"/>
      <c r="F1" s="442"/>
      <c r="G1" s="442"/>
      <c r="H1" s="442"/>
      <c r="I1" s="442"/>
      <c r="J1" s="442"/>
    </row>
    <row r="2" ht="13.5" thickBot="1">
      <c r="G2" s="326" t="s">
        <v>54</v>
      </c>
    </row>
    <row r="3" spans="1:10" ht="24.75" customHeight="1" thickBot="1">
      <c r="A3" s="566" t="s">
        <v>140</v>
      </c>
      <c r="B3" s="566" t="s">
        <v>7</v>
      </c>
      <c r="C3" s="575" t="s">
        <v>229</v>
      </c>
      <c r="D3" s="566" t="s">
        <v>227</v>
      </c>
      <c r="E3" s="569" t="s">
        <v>181</v>
      </c>
      <c r="F3" s="570"/>
      <c r="G3" s="570"/>
      <c r="H3" s="570"/>
      <c r="I3" s="570"/>
      <c r="J3" s="571"/>
    </row>
    <row r="4" spans="1:10" ht="18.75" customHeight="1" thickBot="1">
      <c r="A4" s="568"/>
      <c r="B4" s="568"/>
      <c r="C4" s="576"/>
      <c r="D4" s="568"/>
      <c r="E4" s="157">
        <v>2010</v>
      </c>
      <c r="F4" s="157">
        <v>2011</v>
      </c>
      <c r="G4" s="199">
        <v>2012</v>
      </c>
      <c r="H4" s="267">
        <v>2013</v>
      </c>
      <c r="I4" s="268">
        <v>2014</v>
      </c>
      <c r="J4" s="314">
        <v>2015</v>
      </c>
    </row>
    <row r="5" spans="1:10" ht="7.5" customHeight="1" thickBot="1">
      <c r="A5" s="266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206">
        <v>7</v>
      </c>
      <c r="H5" s="269">
        <v>8</v>
      </c>
      <c r="I5" s="270">
        <v>9</v>
      </c>
      <c r="J5" s="315">
        <v>10</v>
      </c>
    </row>
    <row r="6" spans="1:10" ht="17.25" customHeight="1">
      <c r="A6" s="271" t="s">
        <v>18</v>
      </c>
      <c r="B6" s="259" t="s">
        <v>182</v>
      </c>
      <c r="C6" s="207">
        <f>SUM(C7,C11,C12,C13)</f>
        <v>32863592</v>
      </c>
      <c r="D6" s="207">
        <f aca="true" t="shared" si="0" ref="D6:J6">SUM(D7,D11,D12,D13)</f>
        <v>41827620</v>
      </c>
      <c r="E6" s="207">
        <f t="shared" si="0"/>
        <v>37451089</v>
      </c>
      <c r="F6" s="207">
        <f t="shared" si="0"/>
        <v>26214136</v>
      </c>
      <c r="G6" s="207">
        <f t="shared" si="0"/>
        <v>26897914</v>
      </c>
      <c r="H6" s="207">
        <f t="shared" si="0"/>
        <v>27599638</v>
      </c>
      <c r="I6" s="253">
        <f t="shared" si="0"/>
        <v>28319784</v>
      </c>
      <c r="J6" s="317">
        <f t="shared" si="0"/>
        <v>29058839</v>
      </c>
    </row>
    <row r="7" spans="1:10" ht="17.25" customHeight="1">
      <c r="A7" s="272" t="s">
        <v>183</v>
      </c>
      <c r="B7" s="260" t="s">
        <v>184</v>
      </c>
      <c r="C7" s="208">
        <v>5955931</v>
      </c>
      <c r="D7" s="208">
        <v>6210177</v>
      </c>
      <c r="E7" s="208">
        <v>6365431</v>
      </c>
      <c r="F7" s="208">
        <v>6524567</v>
      </c>
      <c r="G7" s="208">
        <v>6687681</v>
      </c>
      <c r="H7" s="208">
        <v>6854873</v>
      </c>
      <c r="I7" s="254">
        <v>7026245</v>
      </c>
      <c r="J7" s="208">
        <v>7201901</v>
      </c>
    </row>
    <row r="8" spans="1:10" ht="16.5" customHeight="1">
      <c r="A8" s="272" t="s">
        <v>20</v>
      </c>
      <c r="B8" s="260" t="s">
        <v>185</v>
      </c>
      <c r="C8" s="208">
        <v>3634198</v>
      </c>
      <c r="D8" s="208">
        <v>3741874</v>
      </c>
      <c r="E8" s="208">
        <v>3835418</v>
      </c>
      <c r="F8" s="208">
        <v>3931303</v>
      </c>
      <c r="G8" s="208">
        <v>4029586</v>
      </c>
      <c r="H8" s="208">
        <v>4130326</v>
      </c>
      <c r="I8" s="254">
        <v>4233584</v>
      </c>
      <c r="J8" s="208">
        <v>4339423</v>
      </c>
    </row>
    <row r="9" spans="1:10" ht="14.25" customHeight="1">
      <c r="A9" s="272" t="s">
        <v>21</v>
      </c>
      <c r="B9" s="260" t="s">
        <v>186</v>
      </c>
      <c r="C9" s="208">
        <v>357326</v>
      </c>
      <c r="D9" s="208">
        <v>367400</v>
      </c>
      <c r="E9" s="208">
        <v>376585</v>
      </c>
      <c r="F9" s="208">
        <v>385999</v>
      </c>
      <c r="G9" s="208">
        <v>395649</v>
      </c>
      <c r="H9" s="208">
        <v>405541</v>
      </c>
      <c r="I9" s="254">
        <v>415679</v>
      </c>
      <c r="J9" s="208">
        <v>426071</v>
      </c>
    </row>
    <row r="10" spans="1:10" ht="15.75" customHeight="1">
      <c r="A10" s="272" t="s">
        <v>22</v>
      </c>
      <c r="B10" s="261" t="s">
        <v>187</v>
      </c>
      <c r="C10" s="209">
        <v>1652877</v>
      </c>
      <c r="D10" s="209">
        <v>1785093</v>
      </c>
      <c r="E10" s="209">
        <v>1829720</v>
      </c>
      <c r="F10" s="209">
        <v>1875463</v>
      </c>
      <c r="G10" s="208">
        <v>1922349</v>
      </c>
      <c r="H10" s="208">
        <v>1970409</v>
      </c>
      <c r="I10" s="254">
        <v>2019668</v>
      </c>
      <c r="J10" s="208">
        <v>2070160</v>
      </c>
    </row>
    <row r="11" spans="1:10" ht="15" customHeight="1">
      <c r="A11" s="272" t="s">
        <v>188</v>
      </c>
      <c r="B11" s="262" t="s">
        <v>189</v>
      </c>
      <c r="C11" s="208">
        <v>11720355</v>
      </c>
      <c r="D11" s="208">
        <v>13329916</v>
      </c>
      <c r="E11" s="208">
        <v>13663164</v>
      </c>
      <c r="F11" s="208">
        <v>14004743</v>
      </c>
      <c r="G11" s="208">
        <v>14354862</v>
      </c>
      <c r="H11" s="208">
        <v>14713733</v>
      </c>
      <c r="I11" s="254">
        <v>15081576</v>
      </c>
      <c r="J11" s="208">
        <v>15458616</v>
      </c>
    </row>
    <row r="12" spans="1:10" ht="15.75" customHeight="1">
      <c r="A12" s="272" t="s">
        <v>190</v>
      </c>
      <c r="B12" s="260" t="s">
        <v>191</v>
      </c>
      <c r="C12" s="208">
        <v>8198042</v>
      </c>
      <c r="D12" s="208">
        <v>5518221</v>
      </c>
      <c r="E12" s="208">
        <v>5519249</v>
      </c>
      <c r="F12" s="208">
        <v>5684826</v>
      </c>
      <c r="G12" s="208">
        <v>5855371</v>
      </c>
      <c r="H12" s="208">
        <v>6031032</v>
      </c>
      <c r="I12" s="254">
        <v>6211963</v>
      </c>
      <c r="J12" s="208">
        <v>6398322</v>
      </c>
    </row>
    <row r="13" spans="1:10" ht="15.75" customHeight="1">
      <c r="A13" s="272" t="s">
        <v>200</v>
      </c>
      <c r="B13" s="260" t="s">
        <v>567</v>
      </c>
      <c r="C13" s="208">
        <v>6989264</v>
      </c>
      <c r="D13" s="208">
        <v>16769306</v>
      </c>
      <c r="E13" s="208">
        <v>11903245</v>
      </c>
      <c r="F13" s="208">
        <v>0</v>
      </c>
      <c r="G13" s="208">
        <v>0</v>
      </c>
      <c r="H13" s="208">
        <v>0</v>
      </c>
      <c r="I13" s="254">
        <v>0</v>
      </c>
      <c r="J13" s="208"/>
    </row>
    <row r="14" spans="1:10" s="151" customFormat="1" ht="14.25" customHeight="1">
      <c r="A14" s="274" t="s">
        <v>24</v>
      </c>
      <c r="B14" s="263" t="s">
        <v>192</v>
      </c>
      <c r="C14" s="210">
        <v>38964361</v>
      </c>
      <c r="D14" s="210">
        <v>44757997</v>
      </c>
      <c r="E14" s="210">
        <v>35364814</v>
      </c>
      <c r="F14" s="210">
        <v>24509092</v>
      </c>
      <c r="G14" s="210">
        <v>24143548</v>
      </c>
      <c r="H14" s="210">
        <v>26117413</v>
      </c>
      <c r="I14" s="255">
        <v>26011482</v>
      </c>
      <c r="J14" s="210">
        <v>26970399</v>
      </c>
    </row>
    <row r="15" spans="1:10" ht="19.5" customHeight="1">
      <c r="A15" s="272" t="s">
        <v>25</v>
      </c>
      <c r="B15" s="263" t="s">
        <v>193</v>
      </c>
      <c r="C15" s="210">
        <f>SUM(C16,C20,C24:C25)</f>
        <v>2707020</v>
      </c>
      <c r="D15" s="210">
        <f aca="true" t="shared" si="1" ref="D15:I15">SUM(D16,D20,D24:D25)</f>
        <v>4871283</v>
      </c>
      <c r="E15" s="210">
        <f t="shared" si="1"/>
        <v>2682275</v>
      </c>
      <c r="F15" s="210">
        <f t="shared" si="1"/>
        <v>2250044</v>
      </c>
      <c r="G15" s="210">
        <f t="shared" si="1"/>
        <v>3209366</v>
      </c>
      <c r="H15" s="210">
        <f t="shared" si="1"/>
        <v>1846225</v>
      </c>
      <c r="I15" s="255">
        <f t="shared" si="1"/>
        <v>2581302</v>
      </c>
      <c r="J15" s="210">
        <f>SUM(J16,J20,J24:J25)</f>
        <v>2200440</v>
      </c>
    </row>
    <row r="16" spans="1:10" s="151" customFormat="1" ht="17.25" customHeight="1">
      <c r="A16" s="274" t="s">
        <v>183</v>
      </c>
      <c r="B16" s="310" t="s">
        <v>194</v>
      </c>
      <c r="C16" s="210">
        <f>SUM(C17:C19)</f>
        <v>1850522</v>
      </c>
      <c r="D16" s="210">
        <f aca="true" t="shared" si="2" ref="D16:I16">SUM(D17:D19)</f>
        <v>4557283</v>
      </c>
      <c r="E16" s="210">
        <f t="shared" si="2"/>
        <v>1405361</v>
      </c>
      <c r="F16" s="210">
        <f t="shared" si="2"/>
        <v>836376</v>
      </c>
      <c r="G16" s="210">
        <f t="shared" si="2"/>
        <v>1871698</v>
      </c>
      <c r="H16" s="210">
        <f t="shared" si="2"/>
        <v>585557</v>
      </c>
      <c r="I16" s="255">
        <f t="shared" si="2"/>
        <v>400000</v>
      </c>
      <c r="J16" s="210">
        <f>SUM(J17:J19)</f>
        <v>0</v>
      </c>
    </row>
    <row r="17" spans="1:10" ht="17.25" customHeight="1">
      <c r="A17" s="272" t="s">
        <v>20</v>
      </c>
      <c r="B17" s="260" t="s">
        <v>195</v>
      </c>
      <c r="C17" s="211">
        <v>845806</v>
      </c>
      <c r="D17" s="211">
        <v>1211426</v>
      </c>
      <c r="E17" s="211">
        <v>651576</v>
      </c>
      <c r="F17" s="211">
        <v>651576</v>
      </c>
      <c r="G17" s="211">
        <v>1696580</v>
      </c>
      <c r="H17" s="211">
        <v>571557</v>
      </c>
      <c r="I17" s="256">
        <v>400000</v>
      </c>
      <c r="J17" s="208"/>
    </row>
    <row r="18" spans="1:10" s="15" customFormat="1" ht="26.25" customHeight="1">
      <c r="A18" s="306" t="s">
        <v>21</v>
      </c>
      <c r="B18" s="264" t="s">
        <v>196</v>
      </c>
      <c r="C18" s="307">
        <v>875316</v>
      </c>
      <c r="D18" s="307">
        <v>3215857</v>
      </c>
      <c r="E18" s="307">
        <v>655785</v>
      </c>
      <c r="F18" s="307">
        <v>142800</v>
      </c>
      <c r="G18" s="307">
        <v>147118</v>
      </c>
      <c r="H18" s="307"/>
      <c r="I18" s="308"/>
      <c r="J18" s="307"/>
    </row>
    <row r="19" spans="1:10" ht="15.75" customHeight="1">
      <c r="A19" s="272" t="s">
        <v>22</v>
      </c>
      <c r="B19" s="260" t="s">
        <v>197</v>
      </c>
      <c r="C19" s="208">
        <v>129400</v>
      </c>
      <c r="D19" s="208">
        <v>130000</v>
      </c>
      <c r="E19" s="208">
        <v>98000</v>
      </c>
      <c r="F19" s="208">
        <v>42000</v>
      </c>
      <c r="G19" s="208">
        <v>28000</v>
      </c>
      <c r="H19" s="208">
        <v>14000</v>
      </c>
      <c r="I19" s="254"/>
      <c r="J19" s="208"/>
    </row>
    <row r="20" spans="1:10" s="151" customFormat="1" ht="15" customHeight="1">
      <c r="A20" s="274" t="s">
        <v>188</v>
      </c>
      <c r="B20" s="310" t="s">
        <v>198</v>
      </c>
      <c r="C20" s="210">
        <f>SUM(C21:C23)</f>
        <v>140600</v>
      </c>
      <c r="D20" s="210">
        <f aca="true" t="shared" si="3" ref="D20:J20">SUM(D21:D23)</f>
        <v>140000</v>
      </c>
      <c r="E20" s="210">
        <f t="shared" si="3"/>
        <v>1276914</v>
      </c>
      <c r="F20" s="210">
        <f t="shared" si="3"/>
        <v>1413668</v>
      </c>
      <c r="G20" s="210">
        <f t="shared" si="3"/>
        <v>1337668</v>
      </c>
      <c r="H20" s="210">
        <f t="shared" si="3"/>
        <v>1260668</v>
      </c>
      <c r="I20" s="255">
        <f t="shared" si="3"/>
        <v>2181302</v>
      </c>
      <c r="J20" s="210">
        <f t="shared" si="3"/>
        <v>2200440</v>
      </c>
    </row>
    <row r="21" spans="1:10" ht="13.5" customHeight="1">
      <c r="A21" s="272" t="s">
        <v>20</v>
      </c>
      <c r="B21" s="260" t="s">
        <v>195</v>
      </c>
      <c r="C21" s="208"/>
      <c r="D21" s="208"/>
      <c r="E21" s="208">
        <v>247754</v>
      </c>
      <c r="F21" s="208">
        <v>443508</v>
      </c>
      <c r="G21" s="208">
        <v>443508</v>
      </c>
      <c r="H21" s="208">
        <v>443508</v>
      </c>
      <c r="I21" s="254">
        <v>1441140</v>
      </c>
      <c r="J21" s="208">
        <v>2078440</v>
      </c>
    </row>
    <row r="22" spans="1:10" s="15" customFormat="1" ht="27.75" customHeight="1">
      <c r="A22" s="306" t="s">
        <v>21</v>
      </c>
      <c r="B22" s="264" t="s">
        <v>196</v>
      </c>
      <c r="C22" s="307"/>
      <c r="D22" s="307"/>
      <c r="E22" s="307">
        <v>457160</v>
      </c>
      <c r="F22" s="307">
        <v>457160</v>
      </c>
      <c r="G22" s="307">
        <v>457160</v>
      </c>
      <c r="H22" s="307">
        <v>457160</v>
      </c>
      <c r="I22" s="308">
        <v>457162</v>
      </c>
      <c r="J22" s="307"/>
    </row>
    <row r="23" spans="1:10" ht="15.75" customHeight="1">
      <c r="A23" s="272" t="s">
        <v>22</v>
      </c>
      <c r="B23" s="260" t="s">
        <v>197</v>
      </c>
      <c r="C23" s="208">
        <v>140600</v>
      </c>
      <c r="D23" s="208">
        <v>140000</v>
      </c>
      <c r="E23" s="208">
        <v>572000</v>
      </c>
      <c r="F23" s="208">
        <v>513000</v>
      </c>
      <c r="G23" s="208">
        <v>437000</v>
      </c>
      <c r="H23" s="208">
        <v>360000</v>
      </c>
      <c r="I23" s="254">
        <v>283000</v>
      </c>
      <c r="J23" s="208">
        <v>122000</v>
      </c>
    </row>
    <row r="24" spans="1:10" s="151" customFormat="1" ht="11.25" customHeight="1">
      <c r="A24" s="274" t="s">
        <v>190</v>
      </c>
      <c r="B24" s="311" t="s">
        <v>199</v>
      </c>
      <c r="C24" s="210">
        <v>715898</v>
      </c>
      <c r="D24" s="210">
        <v>174000</v>
      </c>
      <c r="E24" s="210"/>
      <c r="F24" s="210"/>
      <c r="G24" s="210"/>
      <c r="H24" s="210"/>
      <c r="I24" s="255"/>
      <c r="J24" s="210"/>
    </row>
    <row r="25" spans="1:10" s="151" customFormat="1" ht="13.5" customHeight="1">
      <c r="A25" s="274" t="s">
        <v>200</v>
      </c>
      <c r="B25" s="311" t="s">
        <v>33</v>
      </c>
      <c r="C25" s="210"/>
      <c r="D25" s="210"/>
      <c r="E25" s="210"/>
      <c r="F25" s="210"/>
      <c r="G25" s="210"/>
      <c r="H25" s="210"/>
      <c r="I25" s="255"/>
      <c r="J25" s="210"/>
    </row>
    <row r="26" spans="1:10" s="151" customFormat="1" ht="15.75" customHeight="1">
      <c r="A26" s="274" t="s">
        <v>50</v>
      </c>
      <c r="B26" s="263" t="s">
        <v>201</v>
      </c>
      <c r="C26" s="210">
        <f>C6-C14</f>
        <v>-6100769</v>
      </c>
      <c r="D26" s="210">
        <f aca="true" t="shared" si="4" ref="D26:I26">D6-D14</f>
        <v>-2930377</v>
      </c>
      <c r="E26" s="210">
        <f t="shared" si="4"/>
        <v>2086275</v>
      </c>
      <c r="F26" s="210">
        <f t="shared" si="4"/>
        <v>1705044</v>
      </c>
      <c r="G26" s="210">
        <f t="shared" si="4"/>
        <v>2754366</v>
      </c>
      <c r="H26" s="210">
        <f t="shared" si="4"/>
        <v>1482225</v>
      </c>
      <c r="I26" s="255">
        <f t="shared" si="4"/>
        <v>2308302</v>
      </c>
      <c r="J26" s="210">
        <f>J6-J14</f>
        <v>2088440</v>
      </c>
    </row>
    <row r="27" spans="1:10" s="151" customFormat="1" ht="19.5" customHeight="1">
      <c r="A27" s="274" t="s">
        <v>202</v>
      </c>
      <c r="B27" s="263" t="s">
        <v>203</v>
      </c>
      <c r="C27" s="210">
        <v>9344275</v>
      </c>
      <c r="D27" s="210">
        <v>12300652</v>
      </c>
      <c r="E27" s="210">
        <v>10288377</v>
      </c>
      <c r="F27" s="210">
        <v>8593333</v>
      </c>
      <c r="G27" s="210">
        <v>5848967</v>
      </c>
      <c r="H27" s="210">
        <v>4376742</v>
      </c>
      <c r="I27" s="255">
        <v>2078440</v>
      </c>
      <c r="J27" s="210"/>
    </row>
    <row r="28" spans="1:10" s="151" customFormat="1" ht="29.25" customHeight="1">
      <c r="A28" s="274" t="s">
        <v>20</v>
      </c>
      <c r="B28" s="309" t="s">
        <v>204</v>
      </c>
      <c r="C28" s="210">
        <v>4161560</v>
      </c>
      <c r="D28" s="210">
        <v>3231505</v>
      </c>
      <c r="E28" s="210">
        <v>2118560</v>
      </c>
      <c r="F28" s="210">
        <v>1518600</v>
      </c>
      <c r="G28" s="210">
        <v>914322</v>
      </c>
      <c r="H28" s="210">
        <v>457162</v>
      </c>
      <c r="I28" s="255">
        <v>0</v>
      </c>
      <c r="J28" s="210"/>
    </row>
    <row r="29" spans="1:10" s="151" customFormat="1" ht="16.5" customHeight="1">
      <c r="A29" s="274" t="s">
        <v>205</v>
      </c>
      <c r="B29" s="263" t="s">
        <v>209</v>
      </c>
      <c r="C29" s="250">
        <f>C27/C6</f>
        <v>0.2843351694483062</v>
      </c>
      <c r="D29" s="250">
        <f aca="true" t="shared" si="5" ref="D29:I29">D27/D6</f>
        <v>0.29407965358774896</v>
      </c>
      <c r="E29" s="250">
        <f t="shared" si="5"/>
        <v>0.2747150289808662</v>
      </c>
      <c r="F29" s="250">
        <f t="shared" si="5"/>
        <v>0.3278129403158662</v>
      </c>
      <c r="G29" s="250">
        <f t="shared" si="5"/>
        <v>0.21745057999664955</v>
      </c>
      <c r="H29" s="250">
        <f t="shared" si="5"/>
        <v>0.15857968861765506</v>
      </c>
      <c r="I29" s="257">
        <f t="shared" si="5"/>
        <v>0.07339180270583985</v>
      </c>
      <c r="J29" s="250">
        <f>J27/J6</f>
        <v>0</v>
      </c>
    </row>
    <row r="30" spans="1:10" s="151" customFormat="1" ht="19.5" customHeight="1">
      <c r="A30" s="274" t="s">
        <v>206</v>
      </c>
      <c r="B30" s="313" t="s">
        <v>593</v>
      </c>
      <c r="C30" s="250">
        <f>(C15)/C6</f>
        <v>0.08237139750274407</v>
      </c>
      <c r="D30" s="250">
        <f aca="true" t="shared" si="6" ref="D30:I30">(D15)/D6</f>
        <v>0.11646091745119612</v>
      </c>
      <c r="E30" s="250">
        <f t="shared" si="6"/>
        <v>0.07162074779721359</v>
      </c>
      <c r="F30" s="250">
        <f t="shared" si="6"/>
        <v>0.08583323135273274</v>
      </c>
      <c r="G30" s="250">
        <f t="shared" si="6"/>
        <v>0.11931653882156067</v>
      </c>
      <c r="H30" s="250">
        <f t="shared" si="6"/>
        <v>0.06689308751078547</v>
      </c>
      <c r="I30" s="257">
        <f t="shared" si="6"/>
        <v>0.09114836469091714</v>
      </c>
      <c r="J30" s="250">
        <f>(J15)/J6</f>
        <v>0.0757236034103083</v>
      </c>
    </row>
    <row r="31" spans="1:10" s="151" customFormat="1" ht="21" customHeight="1">
      <c r="A31" s="274" t="s">
        <v>207</v>
      </c>
      <c r="B31" s="312" t="s">
        <v>592</v>
      </c>
      <c r="C31" s="250">
        <f>(C27-C28)/C6</f>
        <v>0.1577038505103155</v>
      </c>
      <c r="D31" s="250">
        <f aca="true" t="shared" si="7" ref="D31:I31">(D27-D28)/D6</f>
        <v>0.21682197074564605</v>
      </c>
      <c r="E31" s="250">
        <f t="shared" si="7"/>
        <v>0.21814631344898944</v>
      </c>
      <c r="F31" s="250">
        <f t="shared" si="7"/>
        <v>0.2698823642327941</v>
      </c>
      <c r="G31" s="250">
        <f t="shared" si="7"/>
        <v>0.18345827858621305</v>
      </c>
      <c r="H31" s="250">
        <f t="shared" si="7"/>
        <v>0.14201563078472262</v>
      </c>
      <c r="I31" s="257">
        <f t="shared" si="7"/>
        <v>0.07339180270583985</v>
      </c>
      <c r="J31" s="250">
        <f>(J27-J28)/J6</f>
        <v>0</v>
      </c>
    </row>
    <row r="32" spans="1:10" ht="22.5" customHeight="1" thickBot="1">
      <c r="A32" s="273" t="s">
        <v>208</v>
      </c>
      <c r="B32" s="265" t="s">
        <v>589</v>
      </c>
      <c r="C32" s="252">
        <f>(C15-C18-C22)/C6</f>
        <v>0.055736573165830444</v>
      </c>
      <c r="D32" s="252">
        <f aca="true" t="shared" si="8" ref="D32:I32">(D15-D18-D22)/D6</f>
        <v>0.03957734147914703</v>
      </c>
      <c r="E32" s="252">
        <f t="shared" si="8"/>
        <v>0.04190345439621262</v>
      </c>
      <c r="F32" s="252">
        <f t="shared" si="8"/>
        <v>0.06294634314859739</v>
      </c>
      <c r="G32" s="252">
        <f t="shared" si="8"/>
        <v>0.09685093052197281</v>
      </c>
      <c r="H32" s="252">
        <f t="shared" si="8"/>
        <v>0.05032910214257158</v>
      </c>
      <c r="I32" s="258">
        <f t="shared" si="8"/>
        <v>0.07500551557879113</v>
      </c>
      <c r="J32" s="252">
        <f>(J15-J18-J22)/J6</f>
        <v>0.0757236034103083</v>
      </c>
    </row>
    <row r="33" spans="2:10" ht="12.75">
      <c r="B33" s="5"/>
      <c r="C33" s="251"/>
      <c r="D33" s="251"/>
      <c r="E33" s="251"/>
      <c r="F33" s="251"/>
      <c r="G33" s="251"/>
      <c r="H33" s="251"/>
      <c r="I33" s="251"/>
      <c r="J33" s="316"/>
    </row>
    <row r="34" spans="2:10" ht="12.75">
      <c r="B34" s="5"/>
      <c r="C34" s="251"/>
      <c r="D34" s="251"/>
      <c r="E34" s="251"/>
      <c r="F34" s="251"/>
      <c r="G34" s="251"/>
      <c r="H34" s="251"/>
      <c r="I34" s="251"/>
      <c r="J34" s="316"/>
    </row>
    <row r="35" spans="2:10" ht="12.75">
      <c r="B35" s="5"/>
      <c r="C35" s="251"/>
      <c r="D35" s="251"/>
      <c r="E35" s="251"/>
      <c r="F35" s="454" t="s">
        <v>5</v>
      </c>
      <c r="G35" s="454"/>
      <c r="H35" s="454"/>
      <c r="I35" s="251"/>
      <c r="J35" s="316"/>
    </row>
    <row r="36" spans="2:10" ht="12.75">
      <c r="B36" s="5"/>
      <c r="C36" s="5"/>
      <c r="D36" s="5"/>
      <c r="E36" s="5"/>
      <c r="F36" s="5"/>
      <c r="G36" s="149"/>
      <c r="H36" s="5"/>
      <c r="I36" s="5"/>
      <c r="J36" s="316"/>
    </row>
    <row r="37" spans="2:10" ht="12.75">
      <c r="B37" s="5"/>
      <c r="C37" s="5"/>
      <c r="D37" s="5"/>
      <c r="E37" s="5"/>
      <c r="F37" s="454" t="s">
        <v>6</v>
      </c>
      <c r="G37" s="454"/>
      <c r="H37" s="454"/>
      <c r="I37" s="5"/>
      <c r="J37" s="316"/>
    </row>
    <row r="38" spans="2:10" ht="12.75">
      <c r="B38" s="5"/>
      <c r="C38" s="5"/>
      <c r="D38" s="5"/>
      <c r="E38" s="5"/>
      <c r="F38" s="5"/>
      <c r="G38" s="5"/>
      <c r="H38" s="5"/>
      <c r="I38" s="5"/>
      <c r="J38" s="316"/>
    </row>
  </sheetData>
  <mergeCells count="8">
    <mergeCell ref="A1:J1"/>
    <mergeCell ref="F35:H35"/>
    <mergeCell ref="F37:H37"/>
    <mergeCell ref="E3:J3"/>
    <mergeCell ref="C3:C4"/>
    <mergeCell ref="B3:B4"/>
    <mergeCell ref="A3:A4"/>
    <mergeCell ref="D3:D4"/>
  </mergeCells>
  <printOptions horizontalCentered="1" verticalCentered="1"/>
  <pageMargins left="0.22" right="0.22" top="0.17" bottom="0.18" header="0.17" footer="0.18"/>
  <pageSetup horizontalDpi="600" verticalDpi="600" orientation="landscape" paperSize="9" scale="85" r:id="rId1"/>
  <headerFooter alignWithMargins="0">
    <oddHeader>&amp;R&amp;9Załącznik nr &amp;A
do uchwały Rady Gminy Nr XXII/198/08
z dnia 29 grudnia 2008r.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8"/>
  <sheetViews>
    <sheetView zoomScale="75" zoomScaleNormal="75" workbookViewId="0" topLeftCell="A1">
      <pane ySplit="7" topLeftCell="BM527" activePane="bottomLeft" state="frozen"/>
      <selection pane="topLeft" activeCell="A1" sqref="A1"/>
      <selection pane="bottomLeft" activeCell="H552" sqref="H55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37.375" style="1" customWidth="1"/>
    <col min="5" max="5" width="15.00390625" style="1" customWidth="1"/>
    <col min="6" max="6" width="12.75390625" style="1" customWidth="1"/>
    <col min="7" max="9" width="11.625" style="1" customWidth="1"/>
    <col min="10" max="12" width="10.75390625" style="1" customWidth="1"/>
    <col min="13" max="13" width="11.75390625" style="1" customWidth="1"/>
  </cols>
  <sheetData>
    <row r="1" spans="1:13" ht="18">
      <c r="A1" s="459" t="s">
        <v>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8" ht="18" hidden="1">
      <c r="A2" s="2"/>
      <c r="B2" s="2"/>
      <c r="C2" s="2"/>
      <c r="D2" s="2"/>
      <c r="E2" s="2"/>
      <c r="F2" s="2"/>
      <c r="G2" s="2"/>
      <c r="H2" s="2"/>
    </row>
    <row r="3" spans="1:13" ht="12.75">
      <c r="A3" s="49"/>
      <c r="B3" s="49"/>
      <c r="C3" s="49"/>
      <c r="D3" s="49"/>
      <c r="E3" s="49"/>
      <c r="F3" s="49"/>
      <c r="G3" s="49"/>
      <c r="I3" s="15"/>
      <c r="J3" s="15"/>
      <c r="K3" s="15"/>
      <c r="L3" s="15"/>
      <c r="M3" s="51" t="s">
        <v>70</v>
      </c>
    </row>
    <row r="4" spans="1:13" s="53" customFormat="1" ht="18.75" customHeight="1">
      <c r="A4" s="460" t="s">
        <v>9</v>
      </c>
      <c r="B4" s="460" t="s">
        <v>10</v>
      </c>
      <c r="C4" s="455" t="s">
        <v>128</v>
      </c>
      <c r="D4" s="460" t="s">
        <v>26</v>
      </c>
      <c r="E4" s="455" t="s">
        <v>216</v>
      </c>
      <c r="F4" s="460" t="s">
        <v>217</v>
      </c>
      <c r="G4" s="460" t="s">
        <v>13</v>
      </c>
      <c r="H4" s="460"/>
      <c r="I4" s="460"/>
      <c r="J4" s="460"/>
      <c r="K4" s="460"/>
      <c r="L4" s="460"/>
      <c r="M4" s="460"/>
    </row>
    <row r="5" spans="1:13" s="53" customFormat="1" ht="20.25" customHeight="1">
      <c r="A5" s="460"/>
      <c r="B5" s="460"/>
      <c r="C5" s="456"/>
      <c r="D5" s="460"/>
      <c r="E5" s="456"/>
      <c r="F5" s="460"/>
      <c r="G5" s="460" t="s">
        <v>49</v>
      </c>
      <c r="H5" s="460" t="s">
        <v>88</v>
      </c>
      <c r="I5" s="460"/>
      <c r="J5" s="460"/>
      <c r="K5" s="460"/>
      <c r="L5" s="460"/>
      <c r="M5" s="460" t="s">
        <v>52</v>
      </c>
    </row>
    <row r="6" spans="1:13" s="53" customFormat="1" ht="71.25" customHeight="1">
      <c r="A6" s="460"/>
      <c r="B6" s="460"/>
      <c r="C6" s="457"/>
      <c r="D6" s="460"/>
      <c r="E6" s="457"/>
      <c r="F6" s="460"/>
      <c r="G6" s="460"/>
      <c r="H6" s="57" t="s">
        <v>111</v>
      </c>
      <c r="I6" s="57" t="s">
        <v>112</v>
      </c>
      <c r="J6" s="57" t="s">
        <v>109</v>
      </c>
      <c r="K6" s="57" t="s">
        <v>129</v>
      </c>
      <c r="L6" s="57" t="s">
        <v>110</v>
      </c>
      <c r="M6" s="460"/>
    </row>
    <row r="7" spans="1:13" s="53" customFormat="1" ht="6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</row>
    <row r="8" spans="1:13" s="287" customFormat="1" ht="19.5" customHeight="1">
      <c r="A8" s="79" t="s">
        <v>230</v>
      </c>
      <c r="B8" s="286"/>
      <c r="C8" s="104"/>
      <c r="D8" s="80" t="s">
        <v>231</v>
      </c>
      <c r="E8" s="127">
        <f>E9+E16+E18</f>
        <v>4951595</v>
      </c>
      <c r="F8" s="127">
        <f>F9+F16+F18</f>
        <v>6014500</v>
      </c>
      <c r="G8" s="127">
        <f>G9+G16+G18</f>
        <v>64500</v>
      </c>
      <c r="H8" s="127">
        <f aca="true" t="shared" si="0" ref="H8:M8">H9+H16+H18</f>
        <v>2000</v>
      </c>
      <c r="I8" s="127">
        <f t="shared" si="0"/>
        <v>0</v>
      </c>
      <c r="J8" s="127">
        <f t="shared" si="0"/>
        <v>1500</v>
      </c>
      <c r="K8" s="127">
        <f t="shared" si="0"/>
        <v>0</v>
      </c>
      <c r="L8" s="127">
        <f t="shared" si="0"/>
        <v>0</v>
      </c>
      <c r="M8" s="127">
        <f t="shared" si="0"/>
        <v>5950000</v>
      </c>
    </row>
    <row r="9" spans="1:13" s="287" customFormat="1" ht="24">
      <c r="A9" s="81"/>
      <c r="B9" s="81" t="s">
        <v>232</v>
      </c>
      <c r="C9" s="82"/>
      <c r="D9" s="83" t="s">
        <v>233</v>
      </c>
      <c r="E9" s="128">
        <f>E12+E13+E15+E14</f>
        <v>4124669</v>
      </c>
      <c r="F9" s="128">
        <f>F12+F13+F15+F14</f>
        <v>5950000</v>
      </c>
      <c r="G9" s="128">
        <f aca="true" t="shared" si="1" ref="G9:M9">G12+G13+G15+G14</f>
        <v>0</v>
      </c>
      <c r="H9" s="128">
        <f t="shared" si="1"/>
        <v>0</v>
      </c>
      <c r="I9" s="128">
        <f t="shared" si="1"/>
        <v>0</v>
      </c>
      <c r="J9" s="128">
        <f t="shared" si="1"/>
        <v>0</v>
      </c>
      <c r="K9" s="128">
        <f t="shared" si="1"/>
        <v>0</v>
      </c>
      <c r="L9" s="128">
        <f t="shared" si="1"/>
        <v>0</v>
      </c>
      <c r="M9" s="128">
        <f t="shared" si="1"/>
        <v>5950000</v>
      </c>
    </row>
    <row r="10" spans="1:13" s="53" customFormat="1" ht="12.75" hidden="1">
      <c r="A10" s="81"/>
      <c r="B10" s="81"/>
      <c r="C10" s="84"/>
      <c r="D10" s="85"/>
      <c r="E10" s="129"/>
      <c r="F10" s="129"/>
      <c r="G10" s="128">
        <f aca="true" t="shared" si="2" ref="G10:L10">G13+G14+G16+G15</f>
        <v>23200</v>
      </c>
      <c r="H10" s="128">
        <f t="shared" si="2"/>
        <v>0</v>
      </c>
      <c r="I10" s="128">
        <f t="shared" si="2"/>
        <v>0</v>
      </c>
      <c r="J10" s="128">
        <f t="shared" si="2"/>
        <v>0</v>
      </c>
      <c r="K10" s="128">
        <f t="shared" si="2"/>
        <v>0</v>
      </c>
      <c r="L10" s="128">
        <f t="shared" si="2"/>
        <v>0</v>
      </c>
      <c r="M10" s="145"/>
    </row>
    <row r="11" spans="1:13" s="53" customFormat="1" ht="12.75" hidden="1">
      <c r="A11" s="81"/>
      <c r="B11" s="81"/>
      <c r="C11" s="84"/>
      <c r="D11" s="85"/>
      <c r="E11" s="129"/>
      <c r="F11" s="129"/>
      <c r="G11" s="128">
        <f aca="true" t="shared" si="3" ref="G11:L11">G14+G15+G17+G16</f>
        <v>46400</v>
      </c>
      <c r="H11" s="128">
        <f t="shared" si="3"/>
        <v>0</v>
      </c>
      <c r="I11" s="128">
        <f t="shared" si="3"/>
        <v>0</v>
      </c>
      <c r="J11" s="128">
        <f t="shared" si="3"/>
        <v>0</v>
      </c>
      <c r="K11" s="128">
        <f t="shared" si="3"/>
        <v>0</v>
      </c>
      <c r="L11" s="128">
        <f t="shared" si="3"/>
        <v>0</v>
      </c>
      <c r="M11" s="145"/>
    </row>
    <row r="12" spans="1:13" s="53" customFormat="1" ht="12.75">
      <c r="A12" s="81"/>
      <c r="B12" s="86"/>
      <c r="C12" s="87">
        <v>6050</v>
      </c>
      <c r="D12" s="88" t="s">
        <v>234</v>
      </c>
      <c r="E12" s="130">
        <v>4124669</v>
      </c>
      <c r="F12" s="130">
        <v>50000</v>
      </c>
      <c r="G12" s="128">
        <f>SUM(H12:L12)</f>
        <v>0</v>
      </c>
      <c r="H12" s="128"/>
      <c r="I12" s="128"/>
      <c r="J12" s="128"/>
      <c r="K12" s="128"/>
      <c r="L12" s="128"/>
      <c r="M12" s="160">
        <v>50000</v>
      </c>
    </row>
    <row r="13" spans="1:13" s="53" customFormat="1" ht="12.75" hidden="1">
      <c r="A13" s="81"/>
      <c r="B13" s="86"/>
      <c r="C13" s="87"/>
      <c r="D13" s="88"/>
      <c r="E13" s="130"/>
      <c r="F13" s="130"/>
      <c r="G13" s="128"/>
      <c r="H13" s="128"/>
      <c r="I13" s="128"/>
      <c r="J13" s="128"/>
      <c r="K13" s="128"/>
      <c r="L13" s="128"/>
      <c r="M13" s="160"/>
    </row>
    <row r="14" spans="1:13" s="53" customFormat="1" ht="12.75">
      <c r="A14" s="81"/>
      <c r="B14" s="86"/>
      <c r="C14" s="87">
        <v>6058</v>
      </c>
      <c r="D14" s="88" t="s">
        <v>234</v>
      </c>
      <c r="E14" s="130">
        <v>0</v>
      </c>
      <c r="F14" s="130">
        <v>4720000</v>
      </c>
      <c r="G14" s="128">
        <f>SUM(H14:L14)</f>
        <v>0</v>
      </c>
      <c r="H14" s="128"/>
      <c r="I14" s="128"/>
      <c r="J14" s="128">
        <v>0</v>
      </c>
      <c r="K14" s="128"/>
      <c r="L14" s="128"/>
      <c r="M14" s="160">
        <v>4720000</v>
      </c>
    </row>
    <row r="15" spans="1:13" s="53" customFormat="1" ht="12.75">
      <c r="A15" s="86"/>
      <c r="B15" s="86"/>
      <c r="C15" s="87">
        <v>6059</v>
      </c>
      <c r="D15" s="88" t="s">
        <v>234</v>
      </c>
      <c r="E15" s="130">
        <v>0</v>
      </c>
      <c r="F15" s="130">
        <v>1180000</v>
      </c>
      <c r="G15" s="128">
        <f>SUM(H15:L15)</f>
        <v>0</v>
      </c>
      <c r="H15" s="128"/>
      <c r="I15" s="128"/>
      <c r="J15" s="128"/>
      <c r="K15" s="128"/>
      <c r="L15" s="128"/>
      <c r="M15" s="160">
        <v>1180000</v>
      </c>
    </row>
    <row r="16" spans="1:13" s="287" customFormat="1" ht="18" customHeight="1">
      <c r="A16" s="81"/>
      <c r="B16" s="81" t="s">
        <v>235</v>
      </c>
      <c r="C16" s="82"/>
      <c r="D16" s="89" t="s">
        <v>236</v>
      </c>
      <c r="E16" s="128">
        <f aca="true" t="shared" si="4" ref="E16:L16">E17</f>
        <v>21889</v>
      </c>
      <c r="F16" s="128">
        <f t="shared" si="4"/>
        <v>23200</v>
      </c>
      <c r="G16" s="128">
        <f t="shared" si="4"/>
        <v>23200</v>
      </c>
      <c r="H16" s="128">
        <f t="shared" si="4"/>
        <v>0</v>
      </c>
      <c r="I16" s="128">
        <f t="shared" si="4"/>
        <v>0</v>
      </c>
      <c r="J16" s="128">
        <f t="shared" si="4"/>
        <v>0</v>
      </c>
      <c r="K16" s="128">
        <f t="shared" si="4"/>
        <v>0</v>
      </c>
      <c r="L16" s="128">
        <f t="shared" si="4"/>
        <v>0</v>
      </c>
      <c r="M16" s="288"/>
    </row>
    <row r="17" spans="1:13" s="53" customFormat="1" ht="36">
      <c r="A17" s="81"/>
      <c r="B17" s="86"/>
      <c r="C17" s="87">
        <v>2850</v>
      </c>
      <c r="D17" s="90" t="s">
        <v>237</v>
      </c>
      <c r="E17" s="130">
        <v>21889</v>
      </c>
      <c r="F17" s="130">
        <f>G17+M17</f>
        <v>23200</v>
      </c>
      <c r="G17" s="128">
        <v>23200</v>
      </c>
      <c r="H17" s="128"/>
      <c r="I17" s="128"/>
      <c r="J17" s="128">
        <v>0</v>
      </c>
      <c r="K17" s="128"/>
      <c r="L17" s="128"/>
      <c r="M17" s="145"/>
    </row>
    <row r="18" spans="1:13" s="287" customFormat="1" ht="18.75" customHeight="1">
      <c r="A18" s="81"/>
      <c r="B18" s="81" t="s">
        <v>238</v>
      </c>
      <c r="C18" s="82"/>
      <c r="D18" s="89" t="s">
        <v>239</v>
      </c>
      <c r="E18" s="128">
        <f>SUM(E19:E30)</f>
        <v>805037</v>
      </c>
      <c r="F18" s="128">
        <f>SUM(F19:F30)</f>
        <v>41300</v>
      </c>
      <c r="G18" s="128">
        <f aca="true" t="shared" si="5" ref="G18:L18">SUM(G19:G30)</f>
        <v>41300</v>
      </c>
      <c r="H18" s="128">
        <f t="shared" si="5"/>
        <v>2000</v>
      </c>
      <c r="I18" s="128">
        <f t="shared" si="5"/>
        <v>0</v>
      </c>
      <c r="J18" s="128">
        <f t="shared" si="5"/>
        <v>1500</v>
      </c>
      <c r="K18" s="128">
        <f t="shared" si="5"/>
        <v>0</v>
      </c>
      <c r="L18" s="128">
        <f t="shared" si="5"/>
        <v>0</v>
      </c>
      <c r="M18" s="288"/>
    </row>
    <row r="19" spans="1:13" s="53" customFormat="1" ht="48.75" customHeight="1">
      <c r="A19" s="81"/>
      <c r="B19" s="81"/>
      <c r="C19" s="84">
        <v>2710</v>
      </c>
      <c r="D19" s="92" t="s">
        <v>240</v>
      </c>
      <c r="E19" s="129">
        <v>1500</v>
      </c>
      <c r="F19" s="129">
        <f aca="true" t="shared" si="6" ref="F19:F30">G19+M19</f>
        <v>1500</v>
      </c>
      <c r="G19" s="147">
        <v>1500</v>
      </c>
      <c r="H19" s="147"/>
      <c r="I19" s="147"/>
      <c r="J19" s="147">
        <v>1500</v>
      </c>
      <c r="K19" s="147"/>
      <c r="L19" s="147"/>
      <c r="M19" s="147"/>
    </row>
    <row r="20" spans="1:13" s="55" customFormat="1" ht="18" customHeight="1">
      <c r="A20" s="81"/>
      <c r="B20" s="81"/>
      <c r="C20" s="84">
        <v>3030</v>
      </c>
      <c r="D20" s="92" t="s">
        <v>241</v>
      </c>
      <c r="E20" s="129">
        <v>3000</v>
      </c>
      <c r="F20" s="129">
        <f t="shared" si="6"/>
        <v>4000</v>
      </c>
      <c r="G20" s="154">
        <v>4000</v>
      </c>
      <c r="H20" s="146"/>
      <c r="I20" s="52"/>
      <c r="J20" s="52"/>
      <c r="K20" s="52"/>
      <c r="L20" s="52"/>
      <c r="M20" s="52"/>
    </row>
    <row r="21" spans="1:13" ht="12.75">
      <c r="A21" s="81"/>
      <c r="B21" s="81"/>
      <c r="C21" s="84">
        <v>4010</v>
      </c>
      <c r="D21" s="92" t="s">
        <v>242</v>
      </c>
      <c r="E21" s="129">
        <v>4544</v>
      </c>
      <c r="F21" s="129">
        <f t="shared" si="6"/>
        <v>0</v>
      </c>
      <c r="G21" s="146">
        <f>SUM(H21:L21)</f>
        <v>0</v>
      </c>
      <c r="H21" s="19"/>
      <c r="I21" s="19">
        <v>0</v>
      </c>
      <c r="J21" s="19"/>
      <c r="K21" s="19"/>
      <c r="L21" s="19"/>
      <c r="M21" s="19"/>
    </row>
    <row r="22" spans="1:13" ht="12.75">
      <c r="A22" s="81"/>
      <c r="B22" s="81"/>
      <c r="C22" s="84">
        <v>4110</v>
      </c>
      <c r="D22" s="92" t="s">
        <v>243</v>
      </c>
      <c r="E22" s="129">
        <v>686</v>
      </c>
      <c r="F22" s="129">
        <f t="shared" si="6"/>
        <v>0</v>
      </c>
      <c r="G22" s="146">
        <f aca="true" t="shared" si="7" ref="G22:G30">SUM(H22:L22)</f>
        <v>0</v>
      </c>
      <c r="H22" s="19"/>
      <c r="I22" s="19"/>
      <c r="J22" s="19"/>
      <c r="K22" s="19"/>
      <c r="L22" s="19"/>
      <c r="M22" s="19"/>
    </row>
    <row r="23" spans="1:13" ht="12.75">
      <c r="A23" s="81"/>
      <c r="B23" s="81"/>
      <c r="C23" s="84">
        <v>4120</v>
      </c>
      <c r="D23" s="92" t="s">
        <v>244</v>
      </c>
      <c r="E23" s="129">
        <v>112</v>
      </c>
      <c r="F23" s="129">
        <f t="shared" si="6"/>
        <v>0</v>
      </c>
      <c r="G23" s="146">
        <f t="shared" si="7"/>
        <v>0</v>
      </c>
      <c r="H23" s="19"/>
      <c r="I23" s="19"/>
      <c r="J23" s="19"/>
      <c r="K23" s="19"/>
      <c r="L23" s="19"/>
      <c r="M23" s="19"/>
    </row>
    <row r="24" spans="1:13" ht="12.75">
      <c r="A24" s="81"/>
      <c r="B24" s="81"/>
      <c r="C24" s="84">
        <v>4170</v>
      </c>
      <c r="D24" s="92" t="s">
        <v>245</v>
      </c>
      <c r="E24" s="129">
        <v>2000</v>
      </c>
      <c r="F24" s="129">
        <f t="shared" si="6"/>
        <v>2000</v>
      </c>
      <c r="G24" s="153">
        <f t="shared" si="7"/>
        <v>2000</v>
      </c>
      <c r="H24" s="132">
        <v>2000</v>
      </c>
      <c r="I24" s="132"/>
      <c r="J24" s="132"/>
      <c r="K24" s="132"/>
      <c r="L24" s="132"/>
      <c r="M24" s="132"/>
    </row>
    <row r="25" spans="1:13" ht="12.75">
      <c r="A25" s="81"/>
      <c r="B25" s="81"/>
      <c r="C25" s="87">
        <v>4210</v>
      </c>
      <c r="D25" s="88" t="s">
        <v>246</v>
      </c>
      <c r="E25" s="130">
        <v>11134</v>
      </c>
      <c r="F25" s="130">
        <f t="shared" si="6"/>
        <v>11500</v>
      </c>
      <c r="G25" s="153">
        <v>11500</v>
      </c>
      <c r="H25" s="132"/>
      <c r="I25" s="132"/>
      <c r="J25" s="132"/>
      <c r="K25" s="132"/>
      <c r="L25" s="132"/>
      <c r="M25" s="132"/>
    </row>
    <row r="26" spans="1:13" ht="12.75">
      <c r="A26" s="81"/>
      <c r="B26" s="81"/>
      <c r="C26" s="87">
        <v>4300</v>
      </c>
      <c r="D26" s="88" t="s">
        <v>247</v>
      </c>
      <c r="E26" s="130">
        <v>27334</v>
      </c>
      <c r="F26" s="130">
        <f t="shared" si="6"/>
        <v>22000</v>
      </c>
      <c r="G26" s="153">
        <v>22000</v>
      </c>
      <c r="H26" s="132"/>
      <c r="I26" s="132"/>
      <c r="J26" s="132"/>
      <c r="K26" s="132"/>
      <c r="L26" s="132"/>
      <c r="M26" s="132"/>
    </row>
    <row r="27" spans="1:13" ht="12.75">
      <c r="A27" s="81"/>
      <c r="B27" s="81"/>
      <c r="C27" s="87">
        <v>4410</v>
      </c>
      <c r="D27" s="88" t="s">
        <v>248</v>
      </c>
      <c r="E27" s="130">
        <v>200</v>
      </c>
      <c r="F27" s="130">
        <f t="shared" si="6"/>
        <v>300</v>
      </c>
      <c r="G27" s="153">
        <v>300</v>
      </c>
      <c r="H27" s="132"/>
      <c r="I27" s="132"/>
      <c r="J27" s="132"/>
      <c r="K27" s="132"/>
      <c r="L27" s="132"/>
      <c r="M27" s="132"/>
    </row>
    <row r="28" spans="1:13" ht="12.75">
      <c r="A28" s="81"/>
      <c r="B28" s="86"/>
      <c r="C28" s="87">
        <v>4430</v>
      </c>
      <c r="D28" s="88" t="s">
        <v>249</v>
      </c>
      <c r="E28" s="130">
        <v>750329</v>
      </c>
      <c r="F28" s="130">
        <f t="shared" si="6"/>
        <v>0</v>
      </c>
      <c r="G28" s="153">
        <f t="shared" si="7"/>
        <v>0</v>
      </c>
      <c r="H28" s="132"/>
      <c r="I28" s="132"/>
      <c r="J28" s="132">
        <v>0</v>
      </c>
      <c r="K28" s="132"/>
      <c r="L28" s="132"/>
      <c r="M28" s="132"/>
    </row>
    <row r="29" spans="1:13" ht="26.25" customHeight="1">
      <c r="A29" s="81"/>
      <c r="B29" s="86"/>
      <c r="C29" s="87">
        <v>4740</v>
      </c>
      <c r="D29" s="88" t="s">
        <v>250</v>
      </c>
      <c r="E29" s="130">
        <v>1342</v>
      </c>
      <c r="F29" s="130">
        <f t="shared" si="6"/>
        <v>0</v>
      </c>
      <c r="G29" s="148">
        <f t="shared" si="7"/>
        <v>0</v>
      </c>
      <c r="H29" s="132"/>
      <c r="I29" s="132"/>
      <c r="J29" s="132"/>
      <c r="K29" s="132"/>
      <c r="L29" s="132"/>
      <c r="M29" s="132"/>
    </row>
    <row r="30" spans="1:13" ht="24">
      <c r="A30" s="81"/>
      <c r="B30" s="86"/>
      <c r="C30" s="87">
        <v>4750</v>
      </c>
      <c r="D30" s="88" t="s">
        <v>251</v>
      </c>
      <c r="E30" s="130">
        <v>2856</v>
      </c>
      <c r="F30" s="130">
        <f t="shared" si="6"/>
        <v>0</v>
      </c>
      <c r="G30" s="148">
        <f t="shared" si="7"/>
        <v>0</v>
      </c>
      <c r="H30" s="132"/>
      <c r="I30" s="132"/>
      <c r="J30" s="132"/>
      <c r="K30" s="132"/>
      <c r="L30" s="132"/>
      <c r="M30" s="132"/>
    </row>
    <row r="31" spans="1:13" s="59" customFormat="1" ht="18" customHeight="1">
      <c r="A31" s="289" t="s">
        <v>252</v>
      </c>
      <c r="B31" s="289"/>
      <c r="C31" s="290"/>
      <c r="D31" s="291" t="s">
        <v>253</v>
      </c>
      <c r="E31" s="131">
        <f>E32</f>
        <v>5900</v>
      </c>
      <c r="F31" s="131">
        <f>F32</f>
        <v>5900</v>
      </c>
      <c r="G31" s="131">
        <f>G32</f>
        <v>5900</v>
      </c>
      <c r="H31" s="131">
        <f aca="true" t="shared" si="8" ref="H31:M31">H32</f>
        <v>0</v>
      </c>
      <c r="I31" s="131">
        <f t="shared" si="8"/>
        <v>0</v>
      </c>
      <c r="J31" s="131">
        <f t="shared" si="8"/>
        <v>0</v>
      </c>
      <c r="K31" s="131">
        <f t="shared" si="8"/>
        <v>0</v>
      </c>
      <c r="L31" s="131">
        <f t="shared" si="8"/>
        <v>0</v>
      </c>
      <c r="M31" s="131">
        <f t="shared" si="8"/>
        <v>0</v>
      </c>
    </row>
    <row r="32" spans="1:13" s="59" customFormat="1" ht="19.5" customHeight="1">
      <c r="A32" s="292"/>
      <c r="B32" s="292" t="s">
        <v>254</v>
      </c>
      <c r="C32" s="99"/>
      <c r="D32" s="100" t="s">
        <v>255</v>
      </c>
      <c r="E32" s="135">
        <f aca="true" t="shared" si="9" ref="E32:L32">SUM(E33:E35)</f>
        <v>5900</v>
      </c>
      <c r="F32" s="135">
        <f t="shared" si="9"/>
        <v>5900</v>
      </c>
      <c r="G32" s="135">
        <f t="shared" si="9"/>
        <v>5900</v>
      </c>
      <c r="H32" s="135">
        <f t="shared" si="9"/>
        <v>0</v>
      </c>
      <c r="I32" s="135">
        <f t="shared" si="9"/>
        <v>0</v>
      </c>
      <c r="J32" s="135">
        <f t="shared" si="9"/>
        <v>0</v>
      </c>
      <c r="K32" s="135">
        <f t="shared" si="9"/>
        <v>0</v>
      </c>
      <c r="L32" s="135">
        <f t="shared" si="9"/>
        <v>0</v>
      </c>
      <c r="M32" s="136"/>
    </row>
    <row r="33" spans="1:13" ht="12.75">
      <c r="A33" s="81"/>
      <c r="B33" s="86"/>
      <c r="C33" s="87">
        <v>4210</v>
      </c>
      <c r="D33" s="88" t="s">
        <v>246</v>
      </c>
      <c r="E33" s="130">
        <v>3500</v>
      </c>
      <c r="F33" s="130">
        <f>G33+M33</f>
        <v>5000</v>
      </c>
      <c r="G33" s="132">
        <v>5000</v>
      </c>
      <c r="H33" s="132"/>
      <c r="I33" s="132"/>
      <c r="J33" s="132"/>
      <c r="K33" s="132"/>
      <c r="L33" s="132"/>
      <c r="M33" s="132"/>
    </row>
    <row r="34" spans="1:13" ht="12.75">
      <c r="A34" s="81"/>
      <c r="B34" s="86"/>
      <c r="C34" s="87">
        <v>4300</v>
      </c>
      <c r="D34" s="88" t="s">
        <v>247</v>
      </c>
      <c r="E34" s="130">
        <v>1800</v>
      </c>
      <c r="F34" s="130">
        <f>G34+M34</f>
        <v>300</v>
      </c>
      <c r="G34" s="132">
        <v>300</v>
      </c>
      <c r="H34" s="132">
        <v>0</v>
      </c>
      <c r="I34" s="132">
        <v>0</v>
      </c>
      <c r="J34" s="132"/>
      <c r="K34" s="132"/>
      <c r="L34" s="132"/>
      <c r="M34" s="132"/>
    </row>
    <row r="35" spans="1:13" ht="24">
      <c r="A35" s="81"/>
      <c r="B35" s="86"/>
      <c r="C35" s="87">
        <v>4500</v>
      </c>
      <c r="D35" s="88" t="s">
        <v>256</v>
      </c>
      <c r="E35" s="130">
        <v>600</v>
      </c>
      <c r="F35" s="130">
        <f>G35+M35</f>
        <v>600</v>
      </c>
      <c r="G35" s="132">
        <v>600</v>
      </c>
      <c r="H35" s="132"/>
      <c r="I35" s="132">
        <v>0</v>
      </c>
      <c r="J35" s="132">
        <v>0</v>
      </c>
      <c r="K35" s="132">
        <v>0</v>
      </c>
      <c r="L35" s="132"/>
      <c r="M35" s="132"/>
    </row>
    <row r="36" spans="1:13" s="59" customFormat="1" ht="19.5" customHeight="1">
      <c r="A36" s="289" t="s">
        <v>257</v>
      </c>
      <c r="B36" s="289"/>
      <c r="C36" s="290"/>
      <c r="D36" s="291" t="s">
        <v>258</v>
      </c>
      <c r="E36" s="131">
        <f aca="true" t="shared" si="10" ref="E36:M36">E37</f>
        <v>7423411</v>
      </c>
      <c r="F36" s="131">
        <f t="shared" si="10"/>
        <v>7995679</v>
      </c>
      <c r="G36" s="155">
        <f t="shared" si="10"/>
        <v>681928</v>
      </c>
      <c r="H36" s="155">
        <f t="shared" si="10"/>
        <v>0</v>
      </c>
      <c r="I36" s="155">
        <f t="shared" si="10"/>
        <v>0</v>
      </c>
      <c r="J36" s="155">
        <f t="shared" si="10"/>
        <v>0</v>
      </c>
      <c r="K36" s="155">
        <f t="shared" si="10"/>
        <v>0</v>
      </c>
      <c r="L36" s="155">
        <f t="shared" si="10"/>
        <v>0</v>
      </c>
      <c r="M36" s="155">
        <f t="shared" si="10"/>
        <v>7313751</v>
      </c>
    </row>
    <row r="37" spans="1:13" s="59" customFormat="1" ht="19.5" customHeight="1">
      <c r="A37" s="292"/>
      <c r="B37" s="292" t="s">
        <v>259</v>
      </c>
      <c r="C37" s="99"/>
      <c r="D37" s="100" t="s">
        <v>260</v>
      </c>
      <c r="E37" s="135">
        <f>SUM(E38:E45)</f>
        <v>7423411</v>
      </c>
      <c r="F37" s="135">
        <f>SUM(F38:F45)</f>
        <v>7995679</v>
      </c>
      <c r="G37" s="135">
        <f aca="true" t="shared" si="11" ref="G37:L37">SUM(G38:G45)</f>
        <v>681928</v>
      </c>
      <c r="H37" s="135">
        <f t="shared" si="11"/>
        <v>0</v>
      </c>
      <c r="I37" s="135">
        <f t="shared" si="11"/>
        <v>0</v>
      </c>
      <c r="J37" s="135">
        <f t="shared" si="11"/>
        <v>0</v>
      </c>
      <c r="K37" s="135">
        <f t="shared" si="11"/>
        <v>0</v>
      </c>
      <c r="L37" s="135">
        <f t="shared" si="11"/>
        <v>0</v>
      </c>
      <c r="M37" s="135">
        <f>SUM(M38:M45)</f>
        <v>7313751</v>
      </c>
    </row>
    <row r="38" spans="1:13" ht="12.75">
      <c r="A38" s="81"/>
      <c r="B38" s="86"/>
      <c r="C38" s="87">
        <v>4210</v>
      </c>
      <c r="D38" s="88" t="s">
        <v>246</v>
      </c>
      <c r="E38" s="130">
        <v>27303</v>
      </c>
      <c r="F38" s="130">
        <f aca="true" t="shared" si="12" ref="F38:F45">G38+M38</f>
        <v>27303</v>
      </c>
      <c r="G38" s="129">
        <v>27303</v>
      </c>
      <c r="H38" s="132"/>
      <c r="I38" s="132"/>
      <c r="J38" s="132"/>
      <c r="K38" s="132"/>
      <c r="L38" s="132"/>
      <c r="M38" s="128"/>
    </row>
    <row r="39" spans="1:13" ht="12.75">
      <c r="A39" s="81"/>
      <c r="B39" s="86"/>
      <c r="C39" s="87">
        <v>4270</v>
      </c>
      <c r="D39" s="88" t="s">
        <v>261</v>
      </c>
      <c r="E39" s="130">
        <v>483000</v>
      </c>
      <c r="F39" s="130">
        <f t="shared" si="12"/>
        <v>459800</v>
      </c>
      <c r="G39" s="129">
        <v>459800</v>
      </c>
      <c r="H39" s="132"/>
      <c r="I39" s="132"/>
      <c r="J39" s="132"/>
      <c r="K39" s="132"/>
      <c r="L39" s="132"/>
      <c r="M39" s="132"/>
    </row>
    <row r="40" spans="1:13" ht="12.75">
      <c r="A40" s="81"/>
      <c r="B40" s="86"/>
      <c r="C40" s="87">
        <v>4300</v>
      </c>
      <c r="D40" s="88" t="s">
        <v>247</v>
      </c>
      <c r="E40" s="130">
        <v>325425</v>
      </c>
      <c r="F40" s="130">
        <f t="shared" si="12"/>
        <v>189825</v>
      </c>
      <c r="G40" s="129">
        <v>189825</v>
      </c>
      <c r="H40" s="132"/>
      <c r="I40" s="132"/>
      <c r="J40" s="132"/>
      <c r="K40" s="132"/>
      <c r="L40" s="132"/>
      <c r="M40" s="132"/>
    </row>
    <row r="41" spans="1:13" ht="12.75">
      <c r="A41" s="81"/>
      <c r="B41" s="86"/>
      <c r="C41" s="87">
        <v>4430</v>
      </c>
      <c r="D41" s="88" t="s">
        <v>249</v>
      </c>
      <c r="E41" s="130">
        <v>3000</v>
      </c>
      <c r="F41" s="130">
        <f t="shared" si="12"/>
        <v>5000</v>
      </c>
      <c r="G41" s="129">
        <v>5000</v>
      </c>
      <c r="H41" s="132"/>
      <c r="I41" s="132"/>
      <c r="J41" s="132">
        <v>0</v>
      </c>
      <c r="K41" s="132"/>
      <c r="L41" s="132"/>
      <c r="M41" s="132"/>
    </row>
    <row r="42" spans="1:13" ht="18" customHeight="1">
      <c r="A42" s="81"/>
      <c r="B42" s="86"/>
      <c r="C42" s="87">
        <v>6050</v>
      </c>
      <c r="D42" s="88" t="s">
        <v>234</v>
      </c>
      <c r="E42" s="130">
        <v>6584683</v>
      </c>
      <c r="F42" s="130">
        <f>G42+M42</f>
        <v>7313751</v>
      </c>
      <c r="G42" s="129">
        <f>SUM(H42:L42)</f>
        <v>0</v>
      </c>
      <c r="H42" s="132"/>
      <c r="I42" s="132"/>
      <c r="J42" s="132"/>
      <c r="K42" s="132"/>
      <c r="L42" s="132"/>
      <c r="M42" s="132">
        <v>7313751</v>
      </c>
    </row>
    <row r="43" spans="1:13" ht="17.25" customHeight="1">
      <c r="A43" s="81"/>
      <c r="B43" s="86"/>
      <c r="C43" s="87">
        <v>6058</v>
      </c>
      <c r="D43" s="88" t="s">
        <v>234</v>
      </c>
      <c r="E43" s="130">
        <v>0</v>
      </c>
      <c r="F43" s="130">
        <f t="shared" si="12"/>
        <v>0</v>
      </c>
      <c r="G43" s="128">
        <f>SUM(H43:L43)</f>
        <v>0</v>
      </c>
      <c r="H43" s="132">
        <v>0</v>
      </c>
      <c r="I43" s="132"/>
      <c r="J43" s="132"/>
      <c r="K43" s="132"/>
      <c r="L43" s="132"/>
      <c r="M43" s="132"/>
    </row>
    <row r="44" spans="1:13" ht="18" customHeight="1">
      <c r="A44" s="81"/>
      <c r="B44" s="86"/>
      <c r="C44" s="87">
        <v>6059</v>
      </c>
      <c r="D44" s="88" t="s">
        <v>234</v>
      </c>
      <c r="E44" s="130">
        <v>0</v>
      </c>
      <c r="F44" s="130">
        <f t="shared" si="12"/>
        <v>0</v>
      </c>
      <c r="G44" s="128">
        <f>SUM(H44:L44)</f>
        <v>0</v>
      </c>
      <c r="H44" s="132"/>
      <c r="I44" s="132"/>
      <c r="J44" s="132"/>
      <c r="K44" s="132"/>
      <c r="L44" s="132"/>
      <c r="M44" s="132"/>
    </row>
    <row r="45" spans="1:13" ht="24">
      <c r="A45" s="81"/>
      <c r="B45" s="86"/>
      <c r="C45" s="87">
        <v>6060</v>
      </c>
      <c r="D45" s="88" t="s">
        <v>262</v>
      </c>
      <c r="E45" s="130">
        <v>0</v>
      </c>
      <c r="F45" s="130">
        <f t="shared" si="12"/>
        <v>0</v>
      </c>
      <c r="G45" s="128">
        <f>SUM(H45:L45)</f>
        <v>0</v>
      </c>
      <c r="H45" s="132"/>
      <c r="I45" s="132"/>
      <c r="J45" s="132"/>
      <c r="K45" s="132"/>
      <c r="L45" s="132"/>
      <c r="M45" s="132"/>
    </row>
    <row r="46" spans="1:13" s="59" customFormat="1" ht="19.5" customHeight="1">
      <c r="A46" s="289" t="s">
        <v>263</v>
      </c>
      <c r="B46" s="289"/>
      <c r="C46" s="290"/>
      <c r="D46" s="291" t="s">
        <v>264</v>
      </c>
      <c r="E46" s="131">
        <f aca="true" t="shared" si="13" ref="E46:M46">E47</f>
        <v>224525</v>
      </c>
      <c r="F46" s="131">
        <f t="shared" si="13"/>
        <v>290554</v>
      </c>
      <c r="G46" s="155">
        <f t="shared" si="13"/>
        <v>230554</v>
      </c>
      <c r="H46" s="155">
        <f t="shared" si="13"/>
        <v>6200</v>
      </c>
      <c r="I46" s="155">
        <f t="shared" si="13"/>
        <v>0</v>
      </c>
      <c r="J46" s="155">
        <f t="shared" si="13"/>
        <v>0</v>
      </c>
      <c r="K46" s="155">
        <f t="shared" si="13"/>
        <v>0</v>
      </c>
      <c r="L46" s="155">
        <f t="shared" si="13"/>
        <v>0</v>
      </c>
      <c r="M46" s="155">
        <f t="shared" si="13"/>
        <v>60000</v>
      </c>
    </row>
    <row r="47" spans="1:13" s="59" customFormat="1" ht="18.75" customHeight="1">
      <c r="A47" s="292"/>
      <c r="B47" s="292" t="s">
        <v>265</v>
      </c>
      <c r="C47" s="99"/>
      <c r="D47" s="100" t="s">
        <v>266</v>
      </c>
      <c r="E47" s="135">
        <f aca="true" t="shared" si="14" ref="E47:M47">SUM(E48:E59)</f>
        <v>224525</v>
      </c>
      <c r="F47" s="135">
        <f t="shared" si="14"/>
        <v>290554</v>
      </c>
      <c r="G47" s="136">
        <f t="shared" si="14"/>
        <v>230554</v>
      </c>
      <c r="H47" s="136">
        <f t="shared" si="14"/>
        <v>6200</v>
      </c>
      <c r="I47" s="136">
        <f t="shared" si="14"/>
        <v>0</v>
      </c>
      <c r="J47" s="136">
        <f t="shared" si="14"/>
        <v>0</v>
      </c>
      <c r="K47" s="136">
        <f t="shared" si="14"/>
        <v>0</v>
      </c>
      <c r="L47" s="136">
        <f t="shared" si="14"/>
        <v>0</v>
      </c>
      <c r="M47" s="136">
        <f t="shared" si="14"/>
        <v>60000</v>
      </c>
    </row>
    <row r="48" spans="1:13" ht="12.75">
      <c r="A48" s="81"/>
      <c r="B48" s="86"/>
      <c r="C48" s="87">
        <v>4170</v>
      </c>
      <c r="D48" s="88" t="s">
        <v>245</v>
      </c>
      <c r="E48" s="130">
        <v>6200</v>
      </c>
      <c r="F48" s="130">
        <f aca="true" t="shared" si="15" ref="F48:F56">G48+M48</f>
        <v>6200</v>
      </c>
      <c r="G48" s="132">
        <f>SUM(H48:L48)</f>
        <v>6200</v>
      </c>
      <c r="H48" s="132">
        <v>6200</v>
      </c>
      <c r="I48" s="132"/>
      <c r="J48" s="132"/>
      <c r="K48" s="132"/>
      <c r="L48" s="132"/>
      <c r="M48" s="132"/>
    </row>
    <row r="49" spans="1:13" ht="12.75">
      <c r="A49" s="81"/>
      <c r="B49" s="86"/>
      <c r="C49" s="87">
        <v>4210</v>
      </c>
      <c r="D49" s="88" t="s">
        <v>246</v>
      </c>
      <c r="E49" s="130">
        <v>78806</v>
      </c>
      <c r="F49" s="130">
        <f t="shared" si="15"/>
        <v>81092</v>
      </c>
      <c r="G49" s="132">
        <v>81092</v>
      </c>
      <c r="H49" s="132"/>
      <c r="I49" s="132"/>
      <c r="J49" s="132"/>
      <c r="K49" s="132"/>
      <c r="L49" s="132"/>
      <c r="M49" s="132"/>
    </row>
    <row r="50" spans="1:13" ht="12.75">
      <c r="A50" s="81"/>
      <c r="B50" s="86"/>
      <c r="C50" s="87">
        <v>4260</v>
      </c>
      <c r="D50" s="88" t="s">
        <v>267</v>
      </c>
      <c r="E50" s="130">
        <v>5928</v>
      </c>
      <c r="F50" s="130">
        <f t="shared" si="15"/>
        <v>6100</v>
      </c>
      <c r="G50" s="132">
        <v>6100</v>
      </c>
      <c r="H50" s="132"/>
      <c r="I50" s="132"/>
      <c r="J50" s="132"/>
      <c r="K50" s="132"/>
      <c r="L50" s="132"/>
      <c r="M50" s="132"/>
    </row>
    <row r="51" spans="1:13" ht="12.75">
      <c r="A51" s="81"/>
      <c r="B51" s="86"/>
      <c r="C51" s="87">
        <v>4270</v>
      </c>
      <c r="D51" s="88" t="s">
        <v>261</v>
      </c>
      <c r="E51" s="130">
        <v>18585</v>
      </c>
      <c r="F51" s="130">
        <f t="shared" si="15"/>
        <v>19124</v>
      </c>
      <c r="G51" s="132">
        <v>19124</v>
      </c>
      <c r="H51" s="132"/>
      <c r="I51" s="132"/>
      <c r="J51" s="132">
        <v>0</v>
      </c>
      <c r="K51" s="132"/>
      <c r="L51" s="132"/>
      <c r="M51" s="132"/>
    </row>
    <row r="52" spans="1:13" ht="12.75">
      <c r="A52" s="81"/>
      <c r="B52" s="86"/>
      <c r="C52" s="87">
        <v>4300</v>
      </c>
      <c r="D52" s="88" t="s">
        <v>247</v>
      </c>
      <c r="E52" s="130">
        <v>26735</v>
      </c>
      <c r="F52" s="130">
        <f t="shared" si="15"/>
        <v>27510</v>
      </c>
      <c r="G52" s="132">
        <v>27510</v>
      </c>
      <c r="H52" s="132"/>
      <c r="I52" s="132"/>
      <c r="J52" s="132"/>
      <c r="K52" s="132"/>
      <c r="L52" s="132"/>
      <c r="M52" s="132"/>
    </row>
    <row r="53" spans="1:13" ht="12.75">
      <c r="A53" s="81"/>
      <c r="B53" s="86"/>
      <c r="C53" s="87">
        <v>4430</v>
      </c>
      <c r="D53" s="88" t="s">
        <v>249</v>
      </c>
      <c r="E53" s="130">
        <v>10433</v>
      </c>
      <c r="F53" s="130">
        <f t="shared" si="15"/>
        <v>10433</v>
      </c>
      <c r="G53" s="132">
        <v>10433</v>
      </c>
      <c r="H53" s="132"/>
      <c r="I53" s="132"/>
      <c r="J53" s="132"/>
      <c r="K53" s="132"/>
      <c r="L53" s="132"/>
      <c r="M53" s="132"/>
    </row>
    <row r="54" spans="1:13" ht="24">
      <c r="A54" s="81"/>
      <c r="B54" s="86"/>
      <c r="C54" s="87">
        <v>4520</v>
      </c>
      <c r="D54" s="88" t="s">
        <v>268</v>
      </c>
      <c r="E54" s="130">
        <v>2558</v>
      </c>
      <c r="F54" s="130">
        <f t="shared" si="15"/>
        <v>2632</v>
      </c>
      <c r="G54" s="132">
        <v>2632</v>
      </c>
      <c r="H54" s="132"/>
      <c r="I54" s="132"/>
      <c r="J54" s="132">
        <v>0</v>
      </c>
      <c r="K54" s="132"/>
      <c r="L54" s="132"/>
      <c r="M54" s="132"/>
    </row>
    <row r="55" spans="1:13" ht="12.75">
      <c r="A55" s="81"/>
      <c r="B55" s="86"/>
      <c r="C55" s="87">
        <v>4530</v>
      </c>
      <c r="D55" s="88" t="s">
        <v>269</v>
      </c>
      <c r="E55" s="130">
        <v>72854</v>
      </c>
      <c r="F55" s="130">
        <f t="shared" si="15"/>
        <v>74967</v>
      </c>
      <c r="G55" s="132">
        <v>74967</v>
      </c>
      <c r="H55" s="132"/>
      <c r="I55" s="132"/>
      <c r="J55" s="132"/>
      <c r="K55" s="132"/>
      <c r="L55" s="132"/>
      <c r="M55" s="132"/>
    </row>
    <row r="56" spans="1:13" ht="24">
      <c r="A56" s="81"/>
      <c r="B56" s="86"/>
      <c r="C56" s="87">
        <v>4590</v>
      </c>
      <c r="D56" s="88" t="s">
        <v>270</v>
      </c>
      <c r="E56" s="130">
        <v>2426</v>
      </c>
      <c r="F56" s="130">
        <f t="shared" si="15"/>
        <v>2496</v>
      </c>
      <c r="G56" s="132">
        <v>2496</v>
      </c>
      <c r="H56" s="132"/>
      <c r="I56" s="132"/>
      <c r="J56" s="132"/>
      <c r="K56" s="132"/>
      <c r="L56" s="132"/>
      <c r="M56" s="132"/>
    </row>
    <row r="57" spans="1:13" ht="12.75" hidden="1">
      <c r="A57" s="81"/>
      <c r="B57" s="86"/>
      <c r="C57" s="93"/>
      <c r="D57" s="88"/>
      <c r="E57" s="130"/>
      <c r="F57" s="130"/>
      <c r="G57" s="132">
        <f>SUM(H57:L57)</f>
        <v>0</v>
      </c>
      <c r="H57" s="132"/>
      <c r="I57" s="132"/>
      <c r="J57" s="132"/>
      <c r="K57" s="132"/>
      <c r="L57" s="132"/>
      <c r="M57" s="132"/>
    </row>
    <row r="58" spans="1:13" ht="21" customHeight="1">
      <c r="A58" s="81"/>
      <c r="B58" s="86"/>
      <c r="C58" s="87">
        <v>6050</v>
      </c>
      <c r="D58" s="88" t="s">
        <v>234</v>
      </c>
      <c r="E58" s="130">
        <v>0</v>
      </c>
      <c r="F58" s="130">
        <f>G58+M58</f>
        <v>50000</v>
      </c>
      <c r="G58" s="132">
        <f>SUM(H58:L58)</f>
        <v>0</v>
      </c>
      <c r="H58" s="132"/>
      <c r="I58" s="132">
        <v>0</v>
      </c>
      <c r="J58" s="132"/>
      <c r="K58" s="132"/>
      <c r="L58" s="132"/>
      <c r="M58" s="132">
        <v>50000</v>
      </c>
    </row>
    <row r="59" spans="1:13" ht="24">
      <c r="A59" s="81"/>
      <c r="B59" s="86"/>
      <c r="C59" s="87">
        <v>6060</v>
      </c>
      <c r="D59" s="88" t="s">
        <v>262</v>
      </c>
      <c r="E59" s="130">
        <v>0</v>
      </c>
      <c r="F59" s="130">
        <f>G59+M59</f>
        <v>10000</v>
      </c>
      <c r="G59" s="132">
        <f>SUM(H59:L59)</f>
        <v>0</v>
      </c>
      <c r="H59" s="132"/>
      <c r="I59" s="132"/>
      <c r="J59" s="132"/>
      <c r="K59" s="132"/>
      <c r="L59" s="132"/>
      <c r="M59" s="132">
        <v>10000</v>
      </c>
    </row>
    <row r="60" spans="1:13" s="59" customFormat="1" ht="18" customHeight="1">
      <c r="A60" s="289" t="s">
        <v>271</v>
      </c>
      <c r="B60" s="289"/>
      <c r="C60" s="290"/>
      <c r="D60" s="276" t="s">
        <v>272</v>
      </c>
      <c r="E60" s="131">
        <f>E61</f>
        <v>3250</v>
      </c>
      <c r="F60" s="131">
        <f>F61</f>
        <v>0</v>
      </c>
      <c r="G60" s="131">
        <f aca="true" t="shared" si="16" ref="G60:M60">G61</f>
        <v>0</v>
      </c>
      <c r="H60" s="131">
        <f t="shared" si="16"/>
        <v>0</v>
      </c>
      <c r="I60" s="131">
        <f t="shared" si="16"/>
        <v>0</v>
      </c>
      <c r="J60" s="131">
        <f t="shared" si="16"/>
        <v>0</v>
      </c>
      <c r="K60" s="131">
        <f t="shared" si="16"/>
        <v>0</v>
      </c>
      <c r="L60" s="131">
        <f t="shared" si="16"/>
        <v>0</v>
      </c>
      <c r="M60" s="131">
        <f t="shared" si="16"/>
        <v>0</v>
      </c>
    </row>
    <row r="61" spans="1:13" s="59" customFormat="1" ht="16.5" customHeight="1">
      <c r="A61" s="292"/>
      <c r="B61" s="122" t="s">
        <v>273</v>
      </c>
      <c r="C61" s="122"/>
      <c r="D61" s="96" t="s">
        <v>274</v>
      </c>
      <c r="E61" s="136">
        <f>E62+E64</f>
        <v>3250</v>
      </c>
      <c r="F61" s="136">
        <f>F62+F64</f>
        <v>0</v>
      </c>
      <c r="G61" s="136">
        <f>SUM(H61:L61)</f>
        <v>0</v>
      </c>
      <c r="H61" s="136">
        <f aca="true" t="shared" si="17" ref="H61:M61">H62+H64</f>
        <v>0</v>
      </c>
      <c r="I61" s="136">
        <f t="shared" si="17"/>
        <v>0</v>
      </c>
      <c r="J61" s="136">
        <f t="shared" si="17"/>
        <v>0</v>
      </c>
      <c r="K61" s="136">
        <f t="shared" si="17"/>
        <v>0</v>
      </c>
      <c r="L61" s="136">
        <f t="shared" si="17"/>
        <v>0</v>
      </c>
      <c r="M61" s="136">
        <f t="shared" si="17"/>
        <v>0</v>
      </c>
    </row>
    <row r="62" spans="1:13" ht="12.75">
      <c r="A62" s="81"/>
      <c r="B62" s="94"/>
      <c r="C62" s="86" t="s">
        <v>275</v>
      </c>
      <c r="D62" s="88" t="s">
        <v>261</v>
      </c>
      <c r="E62" s="132">
        <v>0</v>
      </c>
      <c r="F62" s="132">
        <f>G62+M62</f>
        <v>0</v>
      </c>
      <c r="G62" s="132">
        <f>SUM(H62:L62)</f>
        <v>0</v>
      </c>
      <c r="H62" s="132"/>
      <c r="I62" s="132"/>
      <c r="J62" s="132"/>
      <c r="K62" s="132"/>
      <c r="L62" s="132"/>
      <c r="M62" s="132"/>
    </row>
    <row r="63" spans="1:13" ht="12.75" hidden="1">
      <c r="A63" s="81"/>
      <c r="B63" s="86"/>
      <c r="C63" s="87"/>
      <c r="D63" s="88"/>
      <c r="E63" s="130"/>
      <c r="F63" s="130"/>
      <c r="G63" s="132">
        <f>SUM(H63:L63)</f>
        <v>0</v>
      </c>
      <c r="H63" s="132"/>
      <c r="I63" s="132"/>
      <c r="J63" s="132"/>
      <c r="K63" s="132"/>
      <c r="L63" s="132"/>
      <c r="M63" s="132"/>
    </row>
    <row r="64" spans="1:13" ht="12.75">
      <c r="A64" s="81"/>
      <c r="B64" s="86"/>
      <c r="C64" s="87">
        <v>4300</v>
      </c>
      <c r="D64" s="88" t="s">
        <v>247</v>
      </c>
      <c r="E64" s="130">
        <v>3250</v>
      </c>
      <c r="F64" s="130">
        <f>G64+M64</f>
        <v>0</v>
      </c>
      <c r="G64" s="132">
        <f>SUM(H64:L64)</f>
        <v>0</v>
      </c>
      <c r="H64" s="132">
        <v>0</v>
      </c>
      <c r="I64" s="132"/>
      <c r="J64" s="132"/>
      <c r="K64" s="132"/>
      <c r="L64" s="132"/>
      <c r="M64" s="132"/>
    </row>
    <row r="65" spans="1:13" s="59" customFormat="1" ht="18.75" customHeight="1">
      <c r="A65" s="289" t="s">
        <v>276</v>
      </c>
      <c r="B65" s="289"/>
      <c r="C65" s="290"/>
      <c r="D65" s="291" t="s">
        <v>277</v>
      </c>
      <c r="E65" s="131">
        <f>E66+E73+E79+E110</f>
        <v>4152318</v>
      </c>
      <c r="F65" s="131">
        <f>F66+F73+F79+F110</f>
        <v>4006235</v>
      </c>
      <c r="G65" s="131">
        <f aca="true" t="shared" si="18" ref="G65:M65">G66+G73+G79+G110</f>
        <v>2656052</v>
      </c>
      <c r="H65" s="131">
        <f t="shared" si="18"/>
        <v>1541564</v>
      </c>
      <c r="I65" s="131">
        <f t="shared" si="18"/>
        <v>309604</v>
      </c>
      <c r="J65" s="131">
        <f t="shared" si="18"/>
        <v>0</v>
      </c>
      <c r="K65" s="131">
        <f t="shared" si="18"/>
        <v>0</v>
      </c>
      <c r="L65" s="131">
        <f t="shared" si="18"/>
        <v>0</v>
      </c>
      <c r="M65" s="131">
        <f t="shared" si="18"/>
        <v>1350183</v>
      </c>
    </row>
    <row r="66" spans="1:13" s="59" customFormat="1" ht="16.5" customHeight="1">
      <c r="A66" s="292"/>
      <c r="B66" s="292" t="s">
        <v>278</v>
      </c>
      <c r="C66" s="99"/>
      <c r="D66" s="100" t="s">
        <v>279</v>
      </c>
      <c r="E66" s="135">
        <f>E67+E69+E70+E68</f>
        <v>80098</v>
      </c>
      <c r="F66" s="135">
        <f>F67+F69+F70+F68</f>
        <v>89644</v>
      </c>
      <c r="G66" s="135">
        <f>SUM(H66:L66)</f>
        <v>89644</v>
      </c>
      <c r="H66" s="135">
        <f aca="true" t="shared" si="19" ref="H66:M66">H67+H69+H70+H68</f>
        <v>76260</v>
      </c>
      <c r="I66" s="135">
        <f t="shared" si="19"/>
        <v>13384</v>
      </c>
      <c r="J66" s="135">
        <f t="shared" si="19"/>
        <v>0</v>
      </c>
      <c r="K66" s="135">
        <f t="shared" si="19"/>
        <v>0</v>
      </c>
      <c r="L66" s="135">
        <f t="shared" si="19"/>
        <v>0</v>
      </c>
      <c r="M66" s="135">
        <f t="shared" si="19"/>
        <v>0</v>
      </c>
    </row>
    <row r="67" spans="1:13" ht="12.75">
      <c r="A67" s="81"/>
      <c r="B67" s="86"/>
      <c r="C67" s="87">
        <v>4010</v>
      </c>
      <c r="D67" s="88" t="s">
        <v>242</v>
      </c>
      <c r="E67" s="130">
        <v>62350</v>
      </c>
      <c r="F67" s="130">
        <f aca="true" t="shared" si="20" ref="F67:F72">G67+M67</f>
        <v>69822</v>
      </c>
      <c r="G67" s="129">
        <f>SUM(H67:L67)</f>
        <v>69822</v>
      </c>
      <c r="H67" s="132">
        <v>69822</v>
      </c>
      <c r="I67" s="132"/>
      <c r="J67" s="132"/>
      <c r="K67" s="132"/>
      <c r="L67" s="132"/>
      <c r="M67" s="132"/>
    </row>
    <row r="68" spans="1:13" ht="12.75">
      <c r="A68" s="81"/>
      <c r="B68" s="86"/>
      <c r="C68" s="87">
        <v>4040</v>
      </c>
      <c r="D68" s="88" t="s">
        <v>280</v>
      </c>
      <c r="E68" s="130">
        <v>5790</v>
      </c>
      <c r="F68" s="130">
        <f t="shared" si="20"/>
        <v>6438</v>
      </c>
      <c r="G68" s="129">
        <f>SUM(H68:L68)</f>
        <v>6438</v>
      </c>
      <c r="H68" s="132">
        <v>6438</v>
      </c>
      <c r="I68" s="132"/>
      <c r="J68" s="132">
        <v>0</v>
      </c>
      <c r="K68" s="132"/>
      <c r="L68" s="132"/>
      <c r="M68" s="132"/>
    </row>
    <row r="69" spans="1:13" ht="12.75">
      <c r="A69" s="81"/>
      <c r="B69" s="86"/>
      <c r="C69" s="87">
        <v>4110</v>
      </c>
      <c r="D69" s="88" t="s">
        <v>281</v>
      </c>
      <c r="E69" s="130">
        <v>10289</v>
      </c>
      <c r="F69" s="130">
        <f t="shared" si="20"/>
        <v>11515</v>
      </c>
      <c r="G69" s="129">
        <f>SUM(H69:L69)</f>
        <v>11515</v>
      </c>
      <c r="H69" s="132"/>
      <c r="I69" s="132">
        <v>11515</v>
      </c>
      <c r="J69" s="132"/>
      <c r="K69" s="132"/>
      <c r="L69" s="132"/>
      <c r="M69" s="132"/>
    </row>
    <row r="70" spans="1:13" ht="12.75">
      <c r="A70" s="81"/>
      <c r="B70" s="86"/>
      <c r="C70" s="87">
        <v>4120</v>
      </c>
      <c r="D70" s="88" t="s">
        <v>244</v>
      </c>
      <c r="E70" s="130">
        <v>1669</v>
      </c>
      <c r="F70" s="130">
        <f t="shared" si="20"/>
        <v>1869</v>
      </c>
      <c r="G70" s="129">
        <f>SUM(H70:L70)</f>
        <v>1869</v>
      </c>
      <c r="H70" s="132"/>
      <c r="I70" s="132">
        <v>1869</v>
      </c>
      <c r="J70" s="132">
        <v>0</v>
      </c>
      <c r="K70" s="132"/>
      <c r="L70" s="132"/>
      <c r="M70" s="132"/>
    </row>
    <row r="71" spans="1:13" ht="24.75" customHeight="1">
      <c r="A71" s="81"/>
      <c r="B71" s="86"/>
      <c r="C71" s="87">
        <v>4740</v>
      </c>
      <c r="D71" s="88" t="s">
        <v>250</v>
      </c>
      <c r="E71" s="130">
        <v>0</v>
      </c>
      <c r="F71" s="130">
        <f t="shared" si="20"/>
        <v>0</v>
      </c>
      <c r="G71" s="139"/>
      <c r="H71" s="132"/>
      <c r="I71" s="132"/>
      <c r="J71" s="132"/>
      <c r="K71" s="132"/>
      <c r="L71" s="132"/>
      <c r="M71" s="132"/>
    </row>
    <row r="72" spans="1:13" ht="24">
      <c r="A72" s="81"/>
      <c r="B72" s="86"/>
      <c r="C72" s="87">
        <v>4750</v>
      </c>
      <c r="D72" s="88" t="s">
        <v>251</v>
      </c>
      <c r="E72" s="130">
        <v>0</v>
      </c>
      <c r="F72" s="130">
        <f t="shared" si="20"/>
        <v>0</v>
      </c>
      <c r="G72" s="132"/>
      <c r="H72" s="132"/>
      <c r="I72" s="132"/>
      <c r="J72" s="132"/>
      <c r="K72" s="132"/>
      <c r="L72" s="132"/>
      <c r="M72" s="132"/>
    </row>
    <row r="73" spans="1:13" s="59" customFormat="1" ht="18.75" customHeight="1">
      <c r="A73" s="292"/>
      <c r="B73" s="292" t="s">
        <v>282</v>
      </c>
      <c r="C73" s="99"/>
      <c r="D73" s="100" t="s">
        <v>283</v>
      </c>
      <c r="E73" s="135">
        <f>E74+E75+E76++E77+E78</f>
        <v>80477</v>
      </c>
      <c r="F73" s="135">
        <f>F74+F75+F76++F77+F78</f>
        <v>91354</v>
      </c>
      <c r="G73" s="135">
        <f aca="true" t="shared" si="21" ref="G73:M73">G74+G75+G76++G77+G78</f>
        <v>91354</v>
      </c>
      <c r="H73" s="135">
        <f t="shared" si="21"/>
        <v>0</v>
      </c>
      <c r="I73" s="135">
        <f t="shared" si="21"/>
        <v>0</v>
      </c>
      <c r="J73" s="135">
        <f t="shared" si="21"/>
        <v>0</v>
      </c>
      <c r="K73" s="135">
        <f t="shared" si="21"/>
        <v>0</v>
      </c>
      <c r="L73" s="135">
        <f t="shared" si="21"/>
        <v>0</v>
      </c>
      <c r="M73" s="135">
        <f t="shared" si="21"/>
        <v>0</v>
      </c>
    </row>
    <row r="74" spans="1:13" ht="15.75" customHeight="1">
      <c r="A74" s="81"/>
      <c r="B74" s="86"/>
      <c r="C74" s="87">
        <v>3030</v>
      </c>
      <c r="D74" s="88" t="s">
        <v>241</v>
      </c>
      <c r="E74" s="130">
        <v>58375</v>
      </c>
      <c r="F74" s="130">
        <f>G74+M74</f>
        <v>66150</v>
      </c>
      <c r="G74" s="132">
        <v>66150</v>
      </c>
      <c r="H74" s="132"/>
      <c r="I74" s="132"/>
      <c r="J74" s="132"/>
      <c r="K74" s="132"/>
      <c r="L74" s="132"/>
      <c r="M74" s="132"/>
    </row>
    <row r="75" spans="1:13" ht="12.75">
      <c r="A75" s="81"/>
      <c r="B75" s="86"/>
      <c r="C75" s="87">
        <v>4210</v>
      </c>
      <c r="D75" s="88" t="s">
        <v>246</v>
      </c>
      <c r="E75" s="130">
        <v>6230</v>
      </c>
      <c r="F75" s="130">
        <f>G75+M75</f>
        <v>6411</v>
      </c>
      <c r="G75" s="132">
        <v>6411</v>
      </c>
      <c r="H75" s="132"/>
      <c r="I75" s="132"/>
      <c r="J75" s="132"/>
      <c r="K75" s="132"/>
      <c r="L75" s="132"/>
      <c r="M75" s="132"/>
    </row>
    <row r="76" spans="1:13" ht="12.75">
      <c r="A76" s="81"/>
      <c r="B76" s="86"/>
      <c r="C76" s="87">
        <v>4300</v>
      </c>
      <c r="D76" s="88" t="s">
        <v>247</v>
      </c>
      <c r="E76" s="130">
        <v>14762</v>
      </c>
      <c r="F76" s="130">
        <f>G76+M76</f>
        <v>17683</v>
      </c>
      <c r="G76" s="132">
        <v>17683</v>
      </c>
      <c r="H76" s="132"/>
      <c r="I76" s="132"/>
      <c r="J76" s="132"/>
      <c r="K76" s="132"/>
      <c r="L76" s="132"/>
      <c r="M76" s="132"/>
    </row>
    <row r="77" spans="1:13" ht="12.75">
      <c r="A77" s="81"/>
      <c r="B77" s="86"/>
      <c r="C77" s="87">
        <v>4410</v>
      </c>
      <c r="D77" s="88" t="s">
        <v>248</v>
      </c>
      <c r="E77" s="130">
        <v>1110</v>
      </c>
      <c r="F77" s="130">
        <f>G77+M77</f>
        <v>1110</v>
      </c>
      <c r="G77" s="132">
        <v>1110</v>
      </c>
      <c r="H77" s="132"/>
      <c r="I77" s="132"/>
      <c r="J77" s="132">
        <v>0</v>
      </c>
      <c r="K77" s="132"/>
      <c r="L77" s="132"/>
      <c r="M77" s="132"/>
    </row>
    <row r="78" spans="1:13" ht="22.5" customHeight="1">
      <c r="A78" s="81"/>
      <c r="B78" s="86"/>
      <c r="C78" s="87">
        <v>4610</v>
      </c>
      <c r="D78" s="88" t="s">
        <v>284</v>
      </c>
      <c r="E78" s="130">
        <v>0</v>
      </c>
      <c r="F78" s="130">
        <f>G78+M78</f>
        <v>0</v>
      </c>
      <c r="G78" s="132">
        <f>SUM(H78:L78)</f>
        <v>0</v>
      </c>
      <c r="H78" s="132"/>
      <c r="I78" s="132"/>
      <c r="J78" s="132"/>
      <c r="K78" s="132"/>
      <c r="L78" s="132"/>
      <c r="M78" s="132"/>
    </row>
    <row r="79" spans="1:13" s="59" customFormat="1" ht="21.75" customHeight="1">
      <c r="A79" s="99"/>
      <c r="B79" s="99">
        <v>75023</v>
      </c>
      <c r="C79" s="99"/>
      <c r="D79" s="100" t="s">
        <v>285</v>
      </c>
      <c r="E79" s="135">
        <f>SUM(E80:E108)</f>
        <v>3283417</v>
      </c>
      <c r="F79" s="135">
        <f>SUM(F80:F108)</f>
        <v>3533728</v>
      </c>
      <c r="G79" s="135">
        <f aca="true" t="shared" si="22" ref="G79:M79">SUM(G80:G108)</f>
        <v>2183545</v>
      </c>
      <c r="H79" s="135">
        <f t="shared" si="22"/>
        <v>1457064</v>
      </c>
      <c r="I79" s="135">
        <f t="shared" si="22"/>
        <v>296220</v>
      </c>
      <c r="J79" s="135">
        <f t="shared" si="22"/>
        <v>0</v>
      </c>
      <c r="K79" s="135">
        <f t="shared" si="22"/>
        <v>0</v>
      </c>
      <c r="L79" s="135">
        <f t="shared" si="22"/>
        <v>0</v>
      </c>
      <c r="M79" s="135">
        <f t="shared" si="22"/>
        <v>1350183</v>
      </c>
    </row>
    <row r="80" spans="1:13" ht="16.5" customHeight="1">
      <c r="A80" s="82"/>
      <c r="B80" s="87"/>
      <c r="C80" s="87">
        <v>3030</v>
      </c>
      <c r="D80" s="88" t="s">
        <v>241</v>
      </c>
      <c r="E80" s="130">
        <v>26723</v>
      </c>
      <c r="F80" s="130">
        <f aca="true" t="shared" si="23" ref="F80:F99">G80+M80</f>
        <v>26480</v>
      </c>
      <c r="G80" s="132">
        <v>26480</v>
      </c>
      <c r="H80" s="132"/>
      <c r="I80" s="132"/>
      <c r="J80" s="132"/>
      <c r="K80" s="132"/>
      <c r="L80" s="132"/>
      <c r="M80" s="132"/>
    </row>
    <row r="81" spans="1:13" ht="12.75">
      <c r="A81" s="97"/>
      <c r="B81" s="87"/>
      <c r="C81" s="87">
        <v>4010</v>
      </c>
      <c r="D81" s="88" t="s">
        <v>242</v>
      </c>
      <c r="E81" s="130">
        <v>1113974</v>
      </c>
      <c r="F81" s="130">
        <f t="shared" si="23"/>
        <v>1298562</v>
      </c>
      <c r="G81" s="132">
        <f>SUM(H81:L81)</f>
        <v>1298562</v>
      </c>
      <c r="H81" s="132">
        <v>1298562</v>
      </c>
      <c r="I81" s="132"/>
      <c r="J81" s="132"/>
      <c r="K81" s="132"/>
      <c r="L81" s="132"/>
      <c r="M81" s="132"/>
    </row>
    <row r="82" spans="1:13" ht="12.75">
      <c r="A82" s="97"/>
      <c r="B82" s="87"/>
      <c r="C82" s="87">
        <v>4040</v>
      </c>
      <c r="D82" s="88" t="s">
        <v>280</v>
      </c>
      <c r="E82" s="130">
        <v>54026</v>
      </c>
      <c r="F82" s="130">
        <f t="shared" si="23"/>
        <v>81782</v>
      </c>
      <c r="G82" s="132">
        <f>SUM(H82:L82)</f>
        <v>81782</v>
      </c>
      <c r="H82" s="132">
        <v>81782</v>
      </c>
      <c r="I82" s="132"/>
      <c r="J82" s="132"/>
      <c r="K82" s="132"/>
      <c r="L82" s="132"/>
      <c r="M82" s="132"/>
    </row>
    <row r="83" spans="1:13" ht="12.75">
      <c r="A83" s="97"/>
      <c r="B83" s="87"/>
      <c r="C83" s="87">
        <v>4110</v>
      </c>
      <c r="D83" s="88" t="s">
        <v>281</v>
      </c>
      <c r="E83" s="130">
        <v>195624</v>
      </c>
      <c r="F83" s="130">
        <f t="shared" si="23"/>
        <v>208432</v>
      </c>
      <c r="G83" s="132">
        <f>SUM(H83:L83)</f>
        <v>208432</v>
      </c>
      <c r="H83" s="132"/>
      <c r="I83" s="132">
        <v>208432</v>
      </c>
      <c r="J83" s="132"/>
      <c r="K83" s="132"/>
      <c r="L83" s="132"/>
      <c r="M83" s="132"/>
    </row>
    <row r="84" spans="1:13" ht="12.75">
      <c r="A84" s="97"/>
      <c r="B84" s="87"/>
      <c r="C84" s="87">
        <v>4120</v>
      </c>
      <c r="D84" s="88" t="s">
        <v>244</v>
      </c>
      <c r="E84" s="130">
        <v>31828</v>
      </c>
      <c r="F84" s="130">
        <f t="shared" si="23"/>
        <v>33819</v>
      </c>
      <c r="G84" s="132">
        <f>SUM(H84:L84)</f>
        <v>33819</v>
      </c>
      <c r="H84" s="132"/>
      <c r="I84" s="132">
        <v>33819</v>
      </c>
      <c r="J84" s="132"/>
      <c r="K84" s="132"/>
      <c r="L84" s="132"/>
      <c r="M84" s="132"/>
    </row>
    <row r="85" spans="1:13" ht="24">
      <c r="A85" s="97"/>
      <c r="B85" s="97"/>
      <c r="C85" s="87">
        <v>4140</v>
      </c>
      <c r="D85" s="88" t="s">
        <v>286</v>
      </c>
      <c r="E85" s="130">
        <v>7500</v>
      </c>
      <c r="F85" s="130">
        <f t="shared" si="23"/>
        <v>7725</v>
      </c>
      <c r="G85" s="132">
        <v>7725</v>
      </c>
      <c r="H85" s="132"/>
      <c r="I85" s="132">
        <v>7725</v>
      </c>
      <c r="J85" s="132"/>
      <c r="K85" s="132"/>
      <c r="L85" s="132"/>
      <c r="M85" s="132"/>
    </row>
    <row r="86" spans="1:13" ht="12.75">
      <c r="A86" s="97"/>
      <c r="B86" s="97"/>
      <c r="C86" s="87">
        <v>4170</v>
      </c>
      <c r="D86" s="88" t="s">
        <v>245</v>
      </c>
      <c r="E86" s="130">
        <v>73840</v>
      </c>
      <c r="F86" s="130">
        <f t="shared" si="23"/>
        <v>76720</v>
      </c>
      <c r="G86" s="132">
        <f>SUM(H86:L86)</f>
        <v>76720</v>
      </c>
      <c r="H86" s="132">
        <v>76720</v>
      </c>
      <c r="I86" s="132"/>
      <c r="J86" s="132"/>
      <c r="K86" s="132"/>
      <c r="L86" s="132"/>
      <c r="M86" s="132"/>
    </row>
    <row r="87" spans="1:13" ht="12.75">
      <c r="A87" s="97"/>
      <c r="B87" s="97"/>
      <c r="C87" s="87">
        <v>4210</v>
      </c>
      <c r="D87" s="88" t="s">
        <v>246</v>
      </c>
      <c r="E87" s="130">
        <v>109414</v>
      </c>
      <c r="F87" s="130">
        <f t="shared" si="23"/>
        <v>112697</v>
      </c>
      <c r="G87" s="132">
        <v>112697</v>
      </c>
      <c r="H87" s="132"/>
      <c r="I87" s="132"/>
      <c r="J87" s="132"/>
      <c r="K87" s="132"/>
      <c r="L87" s="132"/>
      <c r="M87" s="132"/>
    </row>
    <row r="88" spans="1:13" ht="12.75">
      <c r="A88" s="97"/>
      <c r="B88" s="97"/>
      <c r="C88" s="87">
        <v>4260</v>
      </c>
      <c r="D88" s="88" t="s">
        <v>267</v>
      </c>
      <c r="E88" s="130">
        <v>22117</v>
      </c>
      <c r="F88" s="130">
        <f t="shared" si="23"/>
        <v>22781</v>
      </c>
      <c r="G88" s="132">
        <v>22781</v>
      </c>
      <c r="H88" s="132"/>
      <c r="I88" s="132"/>
      <c r="J88" s="132">
        <v>0</v>
      </c>
      <c r="K88" s="132"/>
      <c r="L88" s="132"/>
      <c r="M88" s="132"/>
    </row>
    <row r="89" spans="1:13" ht="12.75">
      <c r="A89" s="97"/>
      <c r="B89" s="97"/>
      <c r="C89" s="87">
        <v>4270</v>
      </c>
      <c r="D89" s="88" t="s">
        <v>261</v>
      </c>
      <c r="E89" s="130">
        <v>23948</v>
      </c>
      <c r="F89" s="130">
        <f t="shared" si="23"/>
        <v>24667</v>
      </c>
      <c r="G89" s="132">
        <v>24667</v>
      </c>
      <c r="H89" s="132"/>
      <c r="I89" s="132"/>
      <c r="J89" s="132"/>
      <c r="K89" s="132"/>
      <c r="L89" s="132"/>
      <c r="M89" s="132"/>
    </row>
    <row r="90" spans="1:13" ht="12.75">
      <c r="A90" s="97"/>
      <c r="B90" s="97"/>
      <c r="C90" s="87">
        <v>4280</v>
      </c>
      <c r="D90" s="88" t="s">
        <v>287</v>
      </c>
      <c r="E90" s="130">
        <v>2000</v>
      </c>
      <c r="F90" s="130">
        <f t="shared" si="23"/>
        <v>2060</v>
      </c>
      <c r="G90" s="132">
        <v>2060</v>
      </c>
      <c r="H90" s="132"/>
      <c r="I90" s="132"/>
      <c r="J90" s="132"/>
      <c r="K90" s="132"/>
      <c r="L90" s="132"/>
      <c r="M90" s="132"/>
    </row>
    <row r="91" spans="1:13" ht="12.75">
      <c r="A91" s="97"/>
      <c r="B91" s="97"/>
      <c r="C91" s="87">
        <v>4300</v>
      </c>
      <c r="D91" s="88" t="s">
        <v>247</v>
      </c>
      <c r="E91" s="130">
        <v>123360</v>
      </c>
      <c r="F91" s="130">
        <f t="shared" si="23"/>
        <v>128091</v>
      </c>
      <c r="G91" s="132">
        <v>128091</v>
      </c>
      <c r="H91" s="132"/>
      <c r="I91" s="132"/>
      <c r="J91" s="132"/>
      <c r="K91" s="132"/>
      <c r="L91" s="132"/>
      <c r="M91" s="132"/>
    </row>
    <row r="92" spans="1:13" ht="12.75">
      <c r="A92" s="97"/>
      <c r="B92" s="97"/>
      <c r="C92" s="87">
        <v>4350</v>
      </c>
      <c r="D92" s="88" t="s">
        <v>288</v>
      </c>
      <c r="E92" s="130">
        <v>10680</v>
      </c>
      <c r="F92" s="130">
        <f t="shared" si="23"/>
        <v>11000</v>
      </c>
      <c r="G92" s="132">
        <v>11000</v>
      </c>
      <c r="H92" s="132"/>
      <c r="I92" s="132"/>
      <c r="J92" s="132"/>
      <c r="K92" s="132"/>
      <c r="L92" s="132"/>
      <c r="M92" s="132"/>
    </row>
    <row r="93" spans="1:13" ht="26.25" customHeight="1">
      <c r="A93" s="97"/>
      <c r="B93" s="97"/>
      <c r="C93" s="87">
        <v>4360</v>
      </c>
      <c r="D93" s="88" t="s">
        <v>289</v>
      </c>
      <c r="E93" s="130">
        <v>4000</v>
      </c>
      <c r="F93" s="130">
        <f t="shared" si="23"/>
        <v>4120</v>
      </c>
      <c r="G93" s="132">
        <v>4120</v>
      </c>
      <c r="H93" s="132"/>
      <c r="I93" s="132"/>
      <c r="J93" s="132"/>
      <c r="K93" s="132"/>
      <c r="L93" s="132"/>
      <c r="M93" s="132"/>
    </row>
    <row r="94" spans="1:13" ht="24.75" customHeight="1">
      <c r="A94" s="97"/>
      <c r="B94" s="97"/>
      <c r="C94" s="87">
        <v>4370</v>
      </c>
      <c r="D94" s="88" t="s">
        <v>290</v>
      </c>
      <c r="E94" s="130">
        <v>22000</v>
      </c>
      <c r="F94" s="130">
        <f t="shared" si="23"/>
        <v>22660</v>
      </c>
      <c r="G94" s="132">
        <v>22660</v>
      </c>
      <c r="H94" s="132"/>
      <c r="I94" s="132"/>
      <c r="J94" s="132"/>
      <c r="K94" s="132"/>
      <c r="L94" s="132"/>
      <c r="M94" s="132"/>
    </row>
    <row r="95" spans="1:13" ht="12.75">
      <c r="A95" s="97"/>
      <c r="B95" s="97"/>
      <c r="C95" s="87">
        <v>4380</v>
      </c>
      <c r="D95" s="88" t="s">
        <v>291</v>
      </c>
      <c r="E95" s="130">
        <v>500</v>
      </c>
      <c r="F95" s="130">
        <f t="shared" si="23"/>
        <v>515</v>
      </c>
      <c r="G95" s="132">
        <v>515</v>
      </c>
      <c r="H95" s="132"/>
      <c r="I95" s="132"/>
      <c r="J95" s="132"/>
      <c r="K95" s="132"/>
      <c r="L95" s="132"/>
      <c r="M95" s="132"/>
    </row>
    <row r="96" spans="1:13" ht="12.75">
      <c r="A96" s="97"/>
      <c r="B96" s="97"/>
      <c r="C96" s="87">
        <v>4410</v>
      </c>
      <c r="D96" s="88" t="s">
        <v>248</v>
      </c>
      <c r="E96" s="130">
        <v>42700</v>
      </c>
      <c r="F96" s="130">
        <f t="shared" si="23"/>
        <v>43981</v>
      </c>
      <c r="G96" s="132">
        <v>43981</v>
      </c>
      <c r="H96" s="132"/>
      <c r="I96" s="132"/>
      <c r="J96" s="132"/>
      <c r="K96" s="132"/>
      <c r="L96" s="132"/>
      <c r="M96" s="132"/>
    </row>
    <row r="97" spans="1:13" ht="12.75">
      <c r="A97" s="97"/>
      <c r="B97" s="97"/>
      <c r="C97" s="87">
        <v>4420</v>
      </c>
      <c r="D97" s="88" t="s">
        <v>292</v>
      </c>
      <c r="E97" s="130">
        <v>2000</v>
      </c>
      <c r="F97" s="130">
        <f t="shared" si="23"/>
        <v>2060</v>
      </c>
      <c r="G97" s="132">
        <v>2060</v>
      </c>
      <c r="H97" s="132"/>
      <c r="I97" s="132"/>
      <c r="J97" s="132"/>
      <c r="K97" s="132"/>
      <c r="L97" s="132"/>
      <c r="M97" s="132"/>
    </row>
    <row r="98" spans="1:13" ht="12.75">
      <c r="A98" s="97"/>
      <c r="B98" s="97"/>
      <c r="C98" s="87">
        <v>4430</v>
      </c>
      <c r="D98" s="88" t="s">
        <v>249</v>
      </c>
      <c r="E98" s="130">
        <v>6900</v>
      </c>
      <c r="F98" s="130">
        <f t="shared" si="23"/>
        <v>7107</v>
      </c>
      <c r="G98" s="132">
        <v>7107</v>
      </c>
      <c r="H98" s="132"/>
      <c r="I98" s="132"/>
      <c r="J98" s="132"/>
      <c r="K98" s="132"/>
      <c r="L98" s="132"/>
      <c r="M98" s="132"/>
    </row>
    <row r="99" spans="1:13" ht="24">
      <c r="A99" s="97"/>
      <c r="B99" s="97"/>
      <c r="C99" s="87">
        <v>4440</v>
      </c>
      <c r="D99" s="88" t="s">
        <v>293</v>
      </c>
      <c r="E99" s="130">
        <v>38700</v>
      </c>
      <c r="F99" s="130">
        <f t="shared" si="23"/>
        <v>46244</v>
      </c>
      <c r="G99" s="132">
        <v>46244</v>
      </c>
      <c r="H99" s="132"/>
      <c r="I99" s="132">
        <v>46244</v>
      </c>
      <c r="J99" s="132"/>
      <c r="K99" s="132"/>
      <c r="L99" s="132"/>
      <c r="M99" s="132"/>
    </row>
    <row r="100" spans="1:13" ht="12.75" hidden="1">
      <c r="A100" s="97"/>
      <c r="B100" s="97"/>
      <c r="C100" s="87"/>
      <c r="D100" s="88"/>
      <c r="E100" s="130"/>
      <c r="F100" s="130"/>
      <c r="G100" s="132">
        <f>SUM(H100:L100)</f>
        <v>0</v>
      </c>
      <c r="H100" s="132"/>
      <c r="I100" s="132"/>
      <c r="J100" s="132"/>
      <c r="K100" s="132"/>
      <c r="L100" s="132"/>
      <c r="M100" s="132"/>
    </row>
    <row r="101" spans="1:13" ht="24">
      <c r="A101" s="97"/>
      <c r="B101" s="97"/>
      <c r="C101" s="87">
        <v>4610</v>
      </c>
      <c r="D101" s="88" t="s">
        <v>284</v>
      </c>
      <c r="E101" s="130">
        <v>500</v>
      </c>
      <c r="F101" s="130">
        <f aca="true" t="shared" si="24" ref="F101:F108">G101+M101</f>
        <v>515</v>
      </c>
      <c r="G101" s="132">
        <v>515</v>
      </c>
      <c r="H101" s="132"/>
      <c r="I101" s="132"/>
      <c r="J101" s="132"/>
      <c r="K101" s="132"/>
      <c r="L101" s="132"/>
      <c r="M101" s="132"/>
    </row>
    <row r="102" spans="1:13" ht="24">
      <c r="A102" s="97"/>
      <c r="B102" s="97"/>
      <c r="C102" s="87">
        <v>4700</v>
      </c>
      <c r="D102" s="88" t="s">
        <v>294</v>
      </c>
      <c r="E102" s="130">
        <v>6000</v>
      </c>
      <c r="F102" s="130">
        <f t="shared" si="24"/>
        <v>6180</v>
      </c>
      <c r="G102" s="132">
        <v>6180</v>
      </c>
      <c r="H102" s="132"/>
      <c r="I102" s="132"/>
      <c r="J102" s="132"/>
      <c r="K102" s="132"/>
      <c r="L102" s="132"/>
      <c r="M102" s="132"/>
    </row>
    <row r="103" spans="1:13" ht="24">
      <c r="A103" s="97"/>
      <c r="B103" s="97"/>
      <c r="C103" s="87">
        <v>4740</v>
      </c>
      <c r="D103" s="88" t="s">
        <v>2</v>
      </c>
      <c r="E103" s="130">
        <v>5000</v>
      </c>
      <c r="F103" s="130">
        <f t="shared" si="24"/>
        <v>5150</v>
      </c>
      <c r="G103" s="132">
        <v>5150</v>
      </c>
      <c r="H103" s="132"/>
      <c r="I103" s="132"/>
      <c r="J103" s="132"/>
      <c r="K103" s="132"/>
      <c r="L103" s="132"/>
      <c r="M103" s="132"/>
    </row>
    <row r="104" spans="1:13" ht="24">
      <c r="A104" s="97"/>
      <c r="B104" s="97"/>
      <c r="C104" s="87">
        <v>4750</v>
      </c>
      <c r="D104" s="88" t="s">
        <v>251</v>
      </c>
      <c r="E104" s="130">
        <v>9900</v>
      </c>
      <c r="F104" s="130">
        <f t="shared" si="24"/>
        <v>10197</v>
      </c>
      <c r="G104" s="132">
        <v>10197</v>
      </c>
      <c r="H104" s="132"/>
      <c r="I104" s="132"/>
      <c r="J104" s="132"/>
      <c r="K104" s="132"/>
      <c r="L104" s="132"/>
      <c r="M104" s="132"/>
    </row>
    <row r="105" spans="1:13" ht="12.75">
      <c r="A105" s="97"/>
      <c r="B105" s="97"/>
      <c r="C105" s="87">
        <v>6050</v>
      </c>
      <c r="D105" s="88" t="s">
        <v>234</v>
      </c>
      <c r="E105" s="130">
        <v>694440</v>
      </c>
      <c r="F105" s="130">
        <f t="shared" si="24"/>
        <v>694440</v>
      </c>
      <c r="G105" s="132">
        <f>SUM(H105:L105)</f>
        <v>0</v>
      </c>
      <c r="H105" s="132"/>
      <c r="I105" s="132"/>
      <c r="J105" s="132"/>
      <c r="K105" s="132"/>
      <c r="L105" s="132"/>
      <c r="M105" s="132">
        <v>694440</v>
      </c>
    </row>
    <row r="106" spans="1:13" ht="12.75">
      <c r="A106" s="97"/>
      <c r="B106" s="97"/>
      <c r="C106" s="87">
        <v>6058</v>
      </c>
      <c r="D106" s="88" t="s">
        <v>234</v>
      </c>
      <c r="E106" s="130">
        <v>403120</v>
      </c>
      <c r="F106" s="130">
        <f t="shared" si="24"/>
        <v>403120</v>
      </c>
      <c r="G106" s="132">
        <f>SUM(H106:L106)</f>
        <v>0</v>
      </c>
      <c r="H106" s="132"/>
      <c r="I106" s="132"/>
      <c r="J106" s="132"/>
      <c r="K106" s="132"/>
      <c r="L106" s="132"/>
      <c r="M106" s="132">
        <v>403120</v>
      </c>
    </row>
    <row r="107" spans="1:13" ht="12.75">
      <c r="A107" s="97"/>
      <c r="B107" s="97"/>
      <c r="C107" s="87">
        <v>6059</v>
      </c>
      <c r="D107" s="88" t="s">
        <v>234</v>
      </c>
      <c r="E107" s="130">
        <v>252623</v>
      </c>
      <c r="F107" s="130">
        <f t="shared" si="24"/>
        <v>252623</v>
      </c>
      <c r="G107" s="132">
        <f>SUM(H107:L107)</f>
        <v>0</v>
      </c>
      <c r="H107" s="132"/>
      <c r="I107" s="132"/>
      <c r="J107" s="132"/>
      <c r="K107" s="132"/>
      <c r="L107" s="132"/>
      <c r="M107" s="132">
        <v>252623</v>
      </c>
    </row>
    <row r="108" spans="1:13" ht="24">
      <c r="A108" s="97"/>
      <c r="B108" s="97"/>
      <c r="C108" s="87">
        <v>6060</v>
      </c>
      <c r="D108" s="88" t="s">
        <v>262</v>
      </c>
      <c r="E108" s="130">
        <v>0</v>
      </c>
      <c r="F108" s="130">
        <f t="shared" si="24"/>
        <v>0</v>
      </c>
      <c r="G108" s="132">
        <f>SUM(H108:L108)</f>
        <v>0</v>
      </c>
      <c r="H108" s="132"/>
      <c r="I108" s="132"/>
      <c r="J108" s="132"/>
      <c r="K108" s="132"/>
      <c r="L108" s="132"/>
      <c r="M108" s="132"/>
    </row>
    <row r="109" spans="1:13" ht="12.75" hidden="1">
      <c r="A109" s="97"/>
      <c r="B109" s="97"/>
      <c r="C109" s="87"/>
      <c r="D109" s="88"/>
      <c r="E109" s="130"/>
      <c r="F109" s="130"/>
      <c r="G109" s="132"/>
      <c r="H109" s="132"/>
      <c r="I109" s="132"/>
      <c r="J109" s="132"/>
      <c r="K109" s="132"/>
      <c r="L109" s="132"/>
      <c r="M109" s="132"/>
    </row>
    <row r="110" spans="1:13" s="59" customFormat="1" ht="21.75" customHeight="1">
      <c r="A110" s="293"/>
      <c r="B110" s="99">
        <v>75095</v>
      </c>
      <c r="C110" s="99"/>
      <c r="D110" s="100" t="s">
        <v>255</v>
      </c>
      <c r="E110" s="135">
        <f>SUM(E111:E115)</f>
        <v>708326</v>
      </c>
      <c r="F110" s="135">
        <f>SUM(F111:F115)</f>
        <v>291509</v>
      </c>
      <c r="G110" s="135">
        <f aca="true" t="shared" si="25" ref="G110:L110">SUM(G111:G115)</f>
        <v>291509</v>
      </c>
      <c r="H110" s="135">
        <f t="shared" si="25"/>
        <v>8240</v>
      </c>
      <c r="I110" s="135">
        <f t="shared" si="25"/>
        <v>0</v>
      </c>
      <c r="J110" s="135">
        <f t="shared" si="25"/>
        <v>0</v>
      </c>
      <c r="K110" s="135">
        <f t="shared" si="25"/>
        <v>0</v>
      </c>
      <c r="L110" s="135">
        <f t="shared" si="25"/>
        <v>0</v>
      </c>
      <c r="M110" s="136"/>
    </row>
    <row r="111" spans="1:13" ht="12.75">
      <c r="A111" s="98"/>
      <c r="B111" s="82"/>
      <c r="C111" s="84">
        <v>4170</v>
      </c>
      <c r="D111" s="92" t="s">
        <v>245</v>
      </c>
      <c r="E111" s="129">
        <v>8000</v>
      </c>
      <c r="F111" s="129">
        <f>G111+M111</f>
        <v>8240</v>
      </c>
      <c r="G111" s="132">
        <f>SUM(H111:L111)</f>
        <v>8240</v>
      </c>
      <c r="H111" s="132">
        <v>8240</v>
      </c>
      <c r="I111" s="132"/>
      <c r="J111" s="132"/>
      <c r="K111" s="132"/>
      <c r="L111" s="132"/>
      <c r="M111" s="132"/>
    </row>
    <row r="112" spans="1:13" ht="12.75">
      <c r="A112" s="98"/>
      <c r="B112" s="82"/>
      <c r="C112" s="87">
        <v>4210</v>
      </c>
      <c r="D112" s="88" t="s">
        <v>246</v>
      </c>
      <c r="E112" s="130">
        <v>13000</v>
      </c>
      <c r="F112" s="130">
        <f>G112+M112</f>
        <v>13390</v>
      </c>
      <c r="G112" s="132">
        <v>13390</v>
      </c>
      <c r="H112" s="132"/>
      <c r="I112" s="132"/>
      <c r="J112" s="132"/>
      <c r="K112" s="132"/>
      <c r="L112" s="132"/>
      <c r="M112" s="132"/>
    </row>
    <row r="113" spans="1:13" ht="12.75">
      <c r="A113" s="97"/>
      <c r="B113" s="87"/>
      <c r="C113" s="87">
        <v>4300</v>
      </c>
      <c r="D113" s="88" t="s">
        <v>247</v>
      </c>
      <c r="E113" s="130">
        <v>668026</v>
      </c>
      <c r="F113" s="130">
        <f>G113+M113</f>
        <v>250000</v>
      </c>
      <c r="G113" s="132">
        <v>250000</v>
      </c>
      <c r="H113" s="132"/>
      <c r="I113" s="132"/>
      <c r="J113" s="132"/>
      <c r="K113" s="132"/>
      <c r="L113" s="132"/>
      <c r="M113" s="132"/>
    </row>
    <row r="114" spans="1:13" ht="24">
      <c r="A114" s="97"/>
      <c r="B114" s="87"/>
      <c r="C114" s="87">
        <v>4390</v>
      </c>
      <c r="D114" s="88" t="s">
        <v>296</v>
      </c>
      <c r="E114" s="130">
        <v>9000</v>
      </c>
      <c r="F114" s="130">
        <f>G114+M114</f>
        <v>9270</v>
      </c>
      <c r="G114" s="132">
        <v>9270</v>
      </c>
      <c r="H114" s="132"/>
      <c r="I114" s="132"/>
      <c r="J114" s="132">
        <v>0</v>
      </c>
      <c r="K114" s="132"/>
      <c r="L114" s="132"/>
      <c r="M114" s="132"/>
    </row>
    <row r="115" spans="1:13" ht="12.75">
      <c r="A115" s="97"/>
      <c r="B115" s="87"/>
      <c r="C115" s="87">
        <v>4430</v>
      </c>
      <c r="D115" s="88" t="s">
        <v>249</v>
      </c>
      <c r="E115" s="130">
        <v>10300</v>
      </c>
      <c r="F115" s="130">
        <f>G115+M115</f>
        <v>10609</v>
      </c>
      <c r="G115" s="132">
        <v>10609</v>
      </c>
      <c r="H115" s="132"/>
      <c r="I115" s="132"/>
      <c r="J115" s="132"/>
      <c r="K115" s="132"/>
      <c r="L115" s="132"/>
      <c r="M115" s="132"/>
    </row>
    <row r="116" spans="1:13" s="59" customFormat="1" ht="36">
      <c r="A116" s="290">
        <v>751</v>
      </c>
      <c r="B116" s="290"/>
      <c r="C116" s="290"/>
      <c r="D116" s="291" t="s">
        <v>654</v>
      </c>
      <c r="E116" s="131">
        <f>E117+E121</f>
        <v>1382</v>
      </c>
      <c r="F116" s="131">
        <f>F117+F121</f>
        <v>1549</v>
      </c>
      <c r="G116" s="131">
        <f aca="true" t="shared" si="26" ref="G116:M116">G117+G121</f>
        <v>1549</v>
      </c>
      <c r="H116" s="131">
        <f t="shared" si="26"/>
        <v>1318</v>
      </c>
      <c r="I116" s="131">
        <f t="shared" si="26"/>
        <v>231</v>
      </c>
      <c r="J116" s="131">
        <f t="shared" si="26"/>
        <v>0</v>
      </c>
      <c r="K116" s="131">
        <f t="shared" si="26"/>
        <v>0</v>
      </c>
      <c r="L116" s="131">
        <f t="shared" si="26"/>
        <v>0</v>
      </c>
      <c r="M116" s="131">
        <f t="shared" si="26"/>
        <v>0</v>
      </c>
    </row>
    <row r="117" spans="1:13" s="59" customFormat="1" ht="24">
      <c r="A117" s="293"/>
      <c r="B117" s="99">
        <v>75101</v>
      </c>
      <c r="C117" s="99"/>
      <c r="D117" s="100" t="s">
        <v>660</v>
      </c>
      <c r="E117" s="135">
        <f>E118+E119++E120</f>
        <v>1382</v>
      </c>
      <c r="F117" s="135">
        <f>F118+F119++F120</f>
        <v>1549</v>
      </c>
      <c r="G117" s="135">
        <f>SUM(H117:L117)</f>
        <v>1549</v>
      </c>
      <c r="H117" s="135">
        <f>H118+H119++H120</f>
        <v>1318</v>
      </c>
      <c r="I117" s="135">
        <f>I118+I119++I120</f>
        <v>231</v>
      </c>
      <c r="J117" s="135">
        <f>J118+J119++J120</f>
        <v>0</v>
      </c>
      <c r="K117" s="135">
        <f>K118+K119++K120</f>
        <v>0</v>
      </c>
      <c r="L117" s="135">
        <f>L118+L119++L120</f>
        <v>0</v>
      </c>
      <c r="M117" s="136"/>
    </row>
    <row r="118" spans="1:13" ht="12.75">
      <c r="A118" s="97"/>
      <c r="B118" s="87"/>
      <c r="C118" s="87">
        <v>4010</v>
      </c>
      <c r="D118" s="88" t="s">
        <v>242</v>
      </c>
      <c r="E118" s="130">
        <v>1176</v>
      </c>
      <c r="F118" s="130">
        <f>G118+M118</f>
        <v>1318</v>
      </c>
      <c r="G118" s="129">
        <f>SUM(H118:L118)</f>
        <v>1318</v>
      </c>
      <c r="H118" s="132">
        <v>1318</v>
      </c>
      <c r="I118" s="132"/>
      <c r="J118" s="132"/>
      <c r="K118" s="132"/>
      <c r="L118" s="132"/>
      <c r="M118" s="132"/>
    </row>
    <row r="119" spans="1:13" ht="12.75">
      <c r="A119" s="97"/>
      <c r="B119" s="87"/>
      <c r="C119" s="87">
        <v>4110</v>
      </c>
      <c r="D119" s="88" t="s">
        <v>281</v>
      </c>
      <c r="E119" s="130">
        <v>177</v>
      </c>
      <c r="F119" s="130">
        <f>G119+M119</f>
        <v>199</v>
      </c>
      <c r="G119" s="129">
        <f>SUM(H119:L119)</f>
        <v>199</v>
      </c>
      <c r="H119" s="132"/>
      <c r="I119" s="132">
        <v>199</v>
      </c>
      <c r="J119" s="132">
        <v>0</v>
      </c>
      <c r="K119" s="132"/>
      <c r="L119" s="132"/>
      <c r="M119" s="132"/>
    </row>
    <row r="120" spans="1:13" ht="12.75">
      <c r="A120" s="97"/>
      <c r="B120" s="87"/>
      <c r="C120" s="87">
        <v>4120</v>
      </c>
      <c r="D120" s="88" t="s">
        <v>244</v>
      </c>
      <c r="E120" s="130">
        <v>29</v>
      </c>
      <c r="F120" s="130">
        <f>G120+M120</f>
        <v>32</v>
      </c>
      <c r="G120" s="129">
        <f>SUM(H120:L120)</f>
        <v>32</v>
      </c>
      <c r="H120" s="132"/>
      <c r="I120" s="132">
        <v>32</v>
      </c>
      <c r="J120" s="132"/>
      <c r="K120" s="132"/>
      <c r="L120" s="132"/>
      <c r="M120" s="132"/>
    </row>
    <row r="121" spans="1:13" ht="12.75" hidden="1">
      <c r="A121" s="97"/>
      <c r="B121" s="99"/>
      <c r="C121" s="99"/>
      <c r="D121" s="100"/>
      <c r="E121" s="133"/>
      <c r="F121" s="133"/>
      <c r="G121" s="132"/>
      <c r="H121" s="132"/>
      <c r="I121" s="132"/>
      <c r="J121" s="132"/>
      <c r="K121" s="132"/>
      <c r="L121" s="132"/>
      <c r="M121" s="132"/>
    </row>
    <row r="122" spans="1:13" ht="12.75" hidden="1">
      <c r="A122" s="97"/>
      <c r="B122" s="87"/>
      <c r="C122" s="87"/>
      <c r="D122" s="88"/>
      <c r="E122" s="130"/>
      <c r="F122" s="130"/>
      <c r="G122" s="132"/>
      <c r="H122" s="132"/>
      <c r="I122" s="132"/>
      <c r="J122" s="132"/>
      <c r="K122" s="132"/>
      <c r="L122" s="132"/>
      <c r="M122" s="132"/>
    </row>
    <row r="123" spans="1:13" ht="12.75" hidden="1">
      <c r="A123" s="97"/>
      <c r="B123" s="87"/>
      <c r="C123" s="87"/>
      <c r="D123" s="88"/>
      <c r="E123" s="130"/>
      <c r="F123" s="130"/>
      <c r="G123" s="132"/>
      <c r="H123" s="132"/>
      <c r="I123" s="132"/>
      <c r="J123" s="132"/>
      <c r="K123" s="132"/>
      <c r="L123" s="132"/>
      <c r="M123" s="132"/>
    </row>
    <row r="124" spans="1:13" ht="12.75" hidden="1">
      <c r="A124" s="97"/>
      <c r="B124" s="87"/>
      <c r="C124" s="87"/>
      <c r="D124" s="88"/>
      <c r="E124" s="130"/>
      <c r="F124" s="130"/>
      <c r="G124" s="132"/>
      <c r="H124" s="132"/>
      <c r="I124" s="132"/>
      <c r="J124" s="132"/>
      <c r="K124" s="132"/>
      <c r="L124" s="132"/>
      <c r="M124" s="132"/>
    </row>
    <row r="125" spans="1:13" ht="12.75" hidden="1">
      <c r="A125" s="97"/>
      <c r="B125" s="87"/>
      <c r="C125" s="87"/>
      <c r="D125" s="88"/>
      <c r="E125" s="130"/>
      <c r="F125" s="130"/>
      <c r="G125" s="132"/>
      <c r="H125" s="132"/>
      <c r="I125" s="132"/>
      <c r="J125" s="132"/>
      <c r="K125" s="132"/>
      <c r="L125" s="132"/>
      <c r="M125" s="132"/>
    </row>
    <row r="126" spans="1:13" ht="12.75" hidden="1">
      <c r="A126" s="97"/>
      <c r="B126" s="87"/>
      <c r="C126" s="87"/>
      <c r="D126" s="88"/>
      <c r="E126" s="130"/>
      <c r="F126" s="130"/>
      <c r="G126" s="132"/>
      <c r="H126" s="132"/>
      <c r="I126" s="132"/>
      <c r="J126" s="132"/>
      <c r="K126" s="132"/>
      <c r="L126" s="132"/>
      <c r="M126" s="132"/>
    </row>
    <row r="127" spans="1:13" ht="12.75" hidden="1">
      <c r="A127" s="97"/>
      <c r="B127" s="87"/>
      <c r="C127" s="87"/>
      <c r="D127" s="88"/>
      <c r="E127" s="130"/>
      <c r="F127" s="130"/>
      <c r="G127" s="132"/>
      <c r="H127" s="132"/>
      <c r="I127" s="132"/>
      <c r="J127" s="132"/>
      <c r="K127" s="132"/>
      <c r="L127" s="132"/>
      <c r="M127" s="132"/>
    </row>
    <row r="128" spans="1:13" ht="12.75" hidden="1">
      <c r="A128" s="97"/>
      <c r="B128" s="87"/>
      <c r="C128" s="87"/>
      <c r="D128" s="88"/>
      <c r="E128" s="130"/>
      <c r="F128" s="130"/>
      <c r="G128" s="132"/>
      <c r="H128" s="132"/>
      <c r="I128" s="132"/>
      <c r="J128" s="132"/>
      <c r="K128" s="132"/>
      <c r="L128" s="132"/>
      <c r="M128" s="132"/>
    </row>
    <row r="129" spans="1:13" ht="12.75" hidden="1">
      <c r="A129" s="97"/>
      <c r="B129" s="87"/>
      <c r="C129" s="87"/>
      <c r="D129" s="88"/>
      <c r="E129" s="130"/>
      <c r="F129" s="130"/>
      <c r="G129" s="132"/>
      <c r="H129" s="132"/>
      <c r="I129" s="132"/>
      <c r="J129" s="132"/>
      <c r="K129" s="132"/>
      <c r="L129" s="132"/>
      <c r="M129" s="132"/>
    </row>
    <row r="130" spans="1:13" ht="12.75" hidden="1">
      <c r="A130" s="97"/>
      <c r="B130" s="87"/>
      <c r="C130" s="87"/>
      <c r="D130" s="88"/>
      <c r="E130" s="130"/>
      <c r="F130" s="130"/>
      <c r="G130" s="132"/>
      <c r="H130" s="132"/>
      <c r="I130" s="132"/>
      <c r="J130" s="132"/>
      <c r="K130" s="132"/>
      <c r="L130" s="132"/>
      <c r="M130" s="132"/>
    </row>
    <row r="131" spans="1:13" s="59" customFormat="1" ht="24">
      <c r="A131" s="290">
        <v>754</v>
      </c>
      <c r="B131" s="290"/>
      <c r="C131" s="290"/>
      <c r="D131" s="291" t="s">
        <v>297</v>
      </c>
      <c r="E131" s="131">
        <f>E134+E153+E159+E132</f>
        <v>324381</v>
      </c>
      <c r="F131" s="131">
        <f>F134+F153+F159+F132</f>
        <v>1560151</v>
      </c>
      <c r="G131" s="131">
        <f aca="true" t="shared" si="27" ref="G131:L131">G134+G153+G159+G132</f>
        <v>254751</v>
      </c>
      <c r="H131" s="131">
        <f t="shared" si="27"/>
        <v>49361</v>
      </c>
      <c r="I131" s="131">
        <f t="shared" si="27"/>
        <v>5930</v>
      </c>
      <c r="J131" s="131">
        <f t="shared" si="27"/>
        <v>0</v>
      </c>
      <c r="K131" s="131">
        <f t="shared" si="27"/>
        <v>0</v>
      </c>
      <c r="L131" s="131">
        <f t="shared" si="27"/>
        <v>0</v>
      </c>
      <c r="M131" s="155">
        <f>M132+M134</f>
        <v>1305400</v>
      </c>
    </row>
    <row r="132" spans="1:13" s="59" customFormat="1" ht="24">
      <c r="A132" s="105"/>
      <c r="B132" s="105">
        <v>75411</v>
      </c>
      <c r="C132" s="105"/>
      <c r="D132" s="110" t="s">
        <v>298</v>
      </c>
      <c r="E132" s="294">
        <f>E133</f>
        <v>8000</v>
      </c>
      <c r="F132" s="294">
        <f>F133</f>
        <v>0</v>
      </c>
      <c r="G132" s="294">
        <f aca="true" t="shared" si="28" ref="G132:L132">G133</f>
        <v>0</v>
      </c>
      <c r="H132" s="294">
        <f t="shared" si="28"/>
        <v>0</v>
      </c>
      <c r="I132" s="294">
        <f t="shared" si="28"/>
        <v>0</v>
      </c>
      <c r="J132" s="294">
        <f t="shared" si="28"/>
        <v>0</v>
      </c>
      <c r="K132" s="294">
        <f t="shared" si="28"/>
        <v>0</v>
      </c>
      <c r="L132" s="294">
        <f t="shared" si="28"/>
        <v>0</v>
      </c>
      <c r="M132" s="136"/>
    </row>
    <row r="133" spans="1:13" ht="48">
      <c r="A133" s="101"/>
      <c r="B133" s="102"/>
      <c r="C133" s="102">
        <v>6220</v>
      </c>
      <c r="D133" s="402" t="s">
        <v>299</v>
      </c>
      <c r="E133" s="134">
        <v>8000</v>
      </c>
      <c r="F133" s="134">
        <f>G133+M133</f>
        <v>0</v>
      </c>
      <c r="G133" s="132">
        <f>SUM(H133:L133)</f>
        <v>0</v>
      </c>
      <c r="H133" s="132"/>
      <c r="I133" s="132"/>
      <c r="J133" s="132">
        <v>0</v>
      </c>
      <c r="K133" s="132"/>
      <c r="L133" s="132"/>
      <c r="M133" s="132"/>
    </row>
    <row r="134" spans="1:13" s="59" customFormat="1" ht="22.5" customHeight="1">
      <c r="A134" s="293"/>
      <c r="B134" s="99">
        <v>75412</v>
      </c>
      <c r="C134" s="99"/>
      <c r="D134" s="100" t="s">
        <v>300</v>
      </c>
      <c r="E134" s="135">
        <f>SUM(E136:E152)</f>
        <v>285381</v>
      </c>
      <c r="F134" s="135">
        <f>SUM(F136:F152)</f>
        <v>1530151</v>
      </c>
      <c r="G134" s="135">
        <f aca="true" t="shared" si="29" ref="G134:L134">SUM(G136:G152)</f>
        <v>224751</v>
      </c>
      <c r="H134" s="135">
        <f t="shared" si="29"/>
        <v>49361</v>
      </c>
      <c r="I134" s="135">
        <f t="shared" si="29"/>
        <v>5930</v>
      </c>
      <c r="J134" s="135">
        <f t="shared" si="29"/>
        <v>0</v>
      </c>
      <c r="K134" s="135">
        <f t="shared" si="29"/>
        <v>0</v>
      </c>
      <c r="L134" s="135">
        <f t="shared" si="29"/>
        <v>0</v>
      </c>
      <c r="M134" s="136">
        <f>M151+M152</f>
        <v>1305400</v>
      </c>
    </row>
    <row r="135" spans="1:13" ht="12.75" hidden="1">
      <c r="A135" s="98"/>
      <c r="B135" s="82"/>
      <c r="C135" s="87"/>
      <c r="D135" s="88"/>
      <c r="E135" s="130"/>
      <c r="F135" s="130"/>
      <c r="G135" s="132"/>
      <c r="H135" s="132"/>
      <c r="I135" s="132"/>
      <c r="J135" s="132"/>
      <c r="K135" s="132"/>
      <c r="L135" s="132"/>
      <c r="M135" s="132"/>
    </row>
    <row r="136" spans="1:13" ht="12.75">
      <c r="A136" s="97"/>
      <c r="B136" s="87"/>
      <c r="C136" s="87">
        <v>4110</v>
      </c>
      <c r="D136" s="88" t="s">
        <v>281</v>
      </c>
      <c r="E136" s="130">
        <v>5043</v>
      </c>
      <c r="F136" s="130">
        <f aca="true" t="shared" si="30" ref="F136:F146">G136+M136</f>
        <v>5044</v>
      </c>
      <c r="G136" s="132">
        <f>SUM(H136:L136)</f>
        <v>5044</v>
      </c>
      <c r="H136" s="132"/>
      <c r="I136" s="132">
        <v>5044</v>
      </c>
      <c r="J136" s="132"/>
      <c r="K136" s="132"/>
      <c r="L136" s="132"/>
      <c r="M136" s="132"/>
    </row>
    <row r="137" spans="1:13" ht="12.75">
      <c r="A137" s="97"/>
      <c r="B137" s="87"/>
      <c r="C137" s="87">
        <v>4120</v>
      </c>
      <c r="D137" s="88" t="s">
        <v>244</v>
      </c>
      <c r="E137" s="130">
        <v>860</v>
      </c>
      <c r="F137" s="130">
        <f t="shared" si="30"/>
        <v>886</v>
      </c>
      <c r="G137" s="132">
        <f>SUM(H137:L137)</f>
        <v>886</v>
      </c>
      <c r="H137" s="132"/>
      <c r="I137" s="132">
        <v>886</v>
      </c>
      <c r="J137" s="132"/>
      <c r="K137" s="132"/>
      <c r="L137" s="132"/>
      <c r="M137" s="132"/>
    </row>
    <row r="138" spans="1:13" ht="12.75">
      <c r="A138" s="97"/>
      <c r="B138" s="87"/>
      <c r="C138" s="87">
        <v>4170</v>
      </c>
      <c r="D138" s="88" t="s">
        <v>245</v>
      </c>
      <c r="E138" s="130">
        <v>47508</v>
      </c>
      <c r="F138" s="130">
        <f t="shared" si="30"/>
        <v>49361</v>
      </c>
      <c r="G138" s="132">
        <f>SUM(H138:L138)</f>
        <v>49361</v>
      </c>
      <c r="H138" s="132">
        <v>49361</v>
      </c>
      <c r="I138" s="132"/>
      <c r="J138" s="132"/>
      <c r="K138" s="132"/>
      <c r="L138" s="132"/>
      <c r="M138" s="132"/>
    </row>
    <row r="139" spans="1:13" ht="12.75">
      <c r="A139" s="97"/>
      <c r="B139" s="87"/>
      <c r="C139" s="87">
        <v>4210</v>
      </c>
      <c r="D139" s="88" t="s">
        <v>246</v>
      </c>
      <c r="E139" s="130">
        <v>77000</v>
      </c>
      <c r="F139" s="130">
        <f t="shared" si="30"/>
        <v>79310</v>
      </c>
      <c r="G139" s="132">
        <v>79310</v>
      </c>
      <c r="H139" s="132"/>
      <c r="I139" s="132"/>
      <c r="J139" s="132"/>
      <c r="K139" s="132"/>
      <c r="L139" s="132"/>
      <c r="M139" s="132"/>
    </row>
    <row r="140" spans="1:13" ht="12.75">
      <c r="A140" s="97"/>
      <c r="B140" s="87"/>
      <c r="C140" s="87">
        <v>4260</v>
      </c>
      <c r="D140" s="88" t="s">
        <v>267</v>
      </c>
      <c r="E140" s="130">
        <v>26500</v>
      </c>
      <c r="F140" s="130">
        <f t="shared" si="30"/>
        <v>27295</v>
      </c>
      <c r="G140" s="132">
        <v>27295</v>
      </c>
      <c r="H140" s="132"/>
      <c r="I140" s="132"/>
      <c r="J140" s="132"/>
      <c r="K140" s="132"/>
      <c r="L140" s="132"/>
      <c r="M140" s="132"/>
    </row>
    <row r="141" spans="1:13" ht="12.75">
      <c r="A141" s="97"/>
      <c r="B141" s="87"/>
      <c r="C141" s="87">
        <v>4270</v>
      </c>
      <c r="D141" s="88" t="s">
        <v>261</v>
      </c>
      <c r="E141" s="130">
        <v>19700</v>
      </c>
      <c r="F141" s="130">
        <f t="shared" si="30"/>
        <v>20291</v>
      </c>
      <c r="G141" s="132">
        <v>20291</v>
      </c>
      <c r="H141" s="132"/>
      <c r="I141" s="132"/>
      <c r="J141" s="132"/>
      <c r="K141" s="132"/>
      <c r="L141" s="132"/>
      <c r="M141" s="132"/>
    </row>
    <row r="142" spans="1:13" ht="12.75">
      <c r="A142" s="97"/>
      <c r="B142" s="87"/>
      <c r="C142" s="87">
        <v>4280</v>
      </c>
      <c r="D142" s="88" t="s">
        <v>287</v>
      </c>
      <c r="E142" s="130">
        <v>3000</v>
      </c>
      <c r="F142" s="130">
        <f t="shared" si="30"/>
        <v>3166</v>
      </c>
      <c r="G142" s="132">
        <v>3166</v>
      </c>
      <c r="H142" s="132"/>
      <c r="I142" s="132"/>
      <c r="J142" s="132"/>
      <c r="K142" s="132"/>
      <c r="L142" s="132"/>
      <c r="M142" s="132"/>
    </row>
    <row r="143" spans="1:13" ht="12.75">
      <c r="A143" s="97"/>
      <c r="B143" s="87"/>
      <c r="C143" s="87">
        <v>4300</v>
      </c>
      <c r="D143" s="88" t="s">
        <v>247</v>
      </c>
      <c r="E143" s="130">
        <v>15020</v>
      </c>
      <c r="F143" s="130">
        <f t="shared" si="30"/>
        <v>15020</v>
      </c>
      <c r="G143" s="132">
        <v>15020</v>
      </c>
      <c r="H143" s="132"/>
      <c r="I143" s="132">
        <v>0</v>
      </c>
      <c r="J143" s="132"/>
      <c r="K143" s="132"/>
      <c r="L143" s="132"/>
      <c r="M143" s="132"/>
    </row>
    <row r="144" spans="1:13" ht="26.25" customHeight="1">
      <c r="A144" s="97"/>
      <c r="B144" s="87"/>
      <c r="C144" s="87">
        <v>4370</v>
      </c>
      <c r="D144" s="88" t="s">
        <v>301</v>
      </c>
      <c r="E144" s="130">
        <v>3000</v>
      </c>
      <c r="F144" s="130">
        <f t="shared" si="30"/>
        <v>3090</v>
      </c>
      <c r="G144" s="132">
        <v>3090</v>
      </c>
      <c r="H144" s="132"/>
      <c r="I144" s="132"/>
      <c r="J144" s="132"/>
      <c r="K144" s="132"/>
      <c r="L144" s="132"/>
      <c r="M144" s="132"/>
    </row>
    <row r="145" spans="1:13" ht="12.75">
      <c r="A145" s="97"/>
      <c r="B145" s="87"/>
      <c r="C145" s="87">
        <v>4410</v>
      </c>
      <c r="D145" s="88" t="s">
        <v>248</v>
      </c>
      <c r="E145" s="130">
        <v>1250</v>
      </c>
      <c r="F145" s="130">
        <f t="shared" si="30"/>
        <v>1288</v>
      </c>
      <c r="G145" s="132">
        <v>1288</v>
      </c>
      <c r="H145" s="132"/>
      <c r="I145" s="132"/>
      <c r="J145" s="132"/>
      <c r="K145" s="132"/>
      <c r="L145" s="132"/>
      <c r="M145" s="132"/>
    </row>
    <row r="146" spans="1:13" ht="12.75">
      <c r="A146" s="97"/>
      <c r="B146" s="87"/>
      <c r="C146" s="87">
        <v>4430</v>
      </c>
      <c r="D146" s="88" t="s">
        <v>249</v>
      </c>
      <c r="E146" s="130">
        <v>18500</v>
      </c>
      <c r="F146" s="130">
        <f t="shared" si="30"/>
        <v>20000</v>
      </c>
      <c r="G146" s="132">
        <v>20000</v>
      </c>
      <c r="H146" s="132"/>
      <c r="I146" s="132"/>
      <c r="J146" s="132"/>
      <c r="K146" s="132"/>
      <c r="L146" s="132"/>
      <c r="M146" s="132"/>
    </row>
    <row r="147" spans="1:13" ht="12.75" hidden="1">
      <c r="A147" s="97"/>
      <c r="B147" s="87"/>
      <c r="C147" s="87"/>
      <c r="D147" s="88"/>
      <c r="E147" s="130"/>
      <c r="F147" s="130"/>
      <c r="G147" s="132">
        <f>SUM(H147:L147)</f>
        <v>0</v>
      </c>
      <c r="H147" s="132"/>
      <c r="I147" s="132"/>
      <c r="J147" s="132"/>
      <c r="K147" s="132"/>
      <c r="L147" s="132"/>
      <c r="M147" s="132"/>
    </row>
    <row r="148" spans="1:13" ht="21.75" customHeight="1">
      <c r="A148" s="97"/>
      <c r="B148" s="87"/>
      <c r="C148" s="87">
        <v>6050</v>
      </c>
      <c r="D148" s="88" t="s">
        <v>234</v>
      </c>
      <c r="E148" s="130">
        <v>67000</v>
      </c>
      <c r="F148" s="130">
        <f>G148+M148</f>
        <v>0</v>
      </c>
      <c r="G148" s="132">
        <f>SUM(H148:L148)</f>
        <v>0</v>
      </c>
      <c r="H148" s="132"/>
      <c r="I148" s="132"/>
      <c r="J148" s="132"/>
      <c r="K148" s="132"/>
      <c r="L148" s="132"/>
      <c r="M148" s="132"/>
    </row>
    <row r="149" spans="1:13" ht="12.75" hidden="1">
      <c r="A149" s="97"/>
      <c r="B149" s="87"/>
      <c r="C149" s="87"/>
      <c r="D149" s="88" t="s">
        <v>234</v>
      </c>
      <c r="E149" s="130"/>
      <c r="F149" s="130">
        <f>G149+M149</f>
        <v>0</v>
      </c>
      <c r="G149" s="132">
        <f>SUM(H149:L149)</f>
        <v>0</v>
      </c>
      <c r="H149" s="132"/>
      <c r="I149" s="132"/>
      <c r="J149" s="132"/>
      <c r="K149" s="132"/>
      <c r="L149" s="132"/>
      <c r="M149" s="132"/>
    </row>
    <row r="150" spans="1:13" ht="12.75" hidden="1">
      <c r="A150" s="97"/>
      <c r="B150" s="87"/>
      <c r="C150" s="87"/>
      <c r="D150" s="88" t="s">
        <v>234</v>
      </c>
      <c r="E150" s="130"/>
      <c r="F150" s="130">
        <f>G150+M150</f>
        <v>0</v>
      </c>
      <c r="G150" s="132">
        <f>SUM(H150:L150)</f>
        <v>0</v>
      </c>
      <c r="H150" s="132"/>
      <c r="I150" s="132"/>
      <c r="J150" s="132"/>
      <c r="K150" s="132"/>
      <c r="L150" s="132"/>
      <c r="M150" s="132"/>
    </row>
    <row r="151" spans="1:13" ht="18.75" customHeight="1">
      <c r="A151" s="97"/>
      <c r="B151" s="87"/>
      <c r="C151" s="87">
        <v>6058</v>
      </c>
      <c r="D151" s="88" t="s">
        <v>234</v>
      </c>
      <c r="E151" s="130"/>
      <c r="F151" s="130">
        <f>G151+M151</f>
        <v>1044320</v>
      </c>
      <c r="G151" s="132"/>
      <c r="H151" s="132"/>
      <c r="I151" s="132"/>
      <c r="J151" s="132"/>
      <c r="K151" s="132"/>
      <c r="L151" s="132"/>
      <c r="M151" s="132">
        <v>1044320</v>
      </c>
    </row>
    <row r="152" spans="1:13" ht="20.25" customHeight="1">
      <c r="A152" s="97"/>
      <c r="B152" s="87"/>
      <c r="C152" s="87">
        <v>6059</v>
      </c>
      <c r="D152" s="88" t="s">
        <v>234</v>
      </c>
      <c r="E152" s="130">
        <v>1000</v>
      </c>
      <c r="F152" s="130">
        <f>G152+M152</f>
        <v>261080</v>
      </c>
      <c r="G152" s="132"/>
      <c r="H152" s="132"/>
      <c r="I152" s="132"/>
      <c r="J152" s="132"/>
      <c r="K152" s="132"/>
      <c r="L152" s="132"/>
      <c r="M152" s="132">
        <v>261080</v>
      </c>
    </row>
    <row r="153" spans="1:13" s="59" customFormat="1" ht="19.5" customHeight="1">
      <c r="A153" s="293"/>
      <c r="B153" s="99">
        <v>75414</v>
      </c>
      <c r="C153" s="99"/>
      <c r="D153" s="100" t="s">
        <v>302</v>
      </c>
      <c r="E153" s="135">
        <f>E154+E155+E158+E156+E157</f>
        <v>1000</v>
      </c>
      <c r="F153" s="135">
        <f>F154+F155+F158</f>
        <v>0</v>
      </c>
      <c r="G153" s="136">
        <f aca="true" t="shared" si="31" ref="G153:L153">G154+G158</f>
        <v>0</v>
      </c>
      <c r="H153" s="136">
        <f t="shared" si="31"/>
        <v>0</v>
      </c>
      <c r="I153" s="136">
        <f t="shared" si="31"/>
        <v>0</v>
      </c>
      <c r="J153" s="136">
        <f t="shared" si="31"/>
        <v>0</v>
      </c>
      <c r="K153" s="136">
        <f t="shared" si="31"/>
        <v>0</v>
      </c>
      <c r="L153" s="136">
        <f t="shared" si="31"/>
        <v>0</v>
      </c>
      <c r="M153" s="136"/>
    </row>
    <row r="154" spans="1:13" ht="12.75">
      <c r="A154" s="97"/>
      <c r="B154" s="87"/>
      <c r="C154" s="87">
        <v>4210</v>
      </c>
      <c r="D154" s="88" t="s">
        <v>246</v>
      </c>
      <c r="E154" s="130">
        <v>613</v>
      </c>
      <c r="F154" s="130">
        <f>G154+M154</f>
        <v>0</v>
      </c>
      <c r="G154" s="132">
        <f>SUM(H154:L154)</f>
        <v>0</v>
      </c>
      <c r="H154" s="132"/>
      <c r="I154" s="132"/>
      <c r="J154" s="132"/>
      <c r="K154" s="132"/>
      <c r="L154" s="132"/>
      <c r="M154" s="132"/>
    </row>
    <row r="155" spans="1:13" ht="12.75" hidden="1">
      <c r="A155" s="97"/>
      <c r="B155" s="87"/>
      <c r="C155" s="87"/>
      <c r="D155" s="88"/>
      <c r="E155" s="130"/>
      <c r="F155" s="130"/>
      <c r="G155" s="132">
        <f>SUM(H155:L155)</f>
        <v>0</v>
      </c>
      <c r="H155" s="132"/>
      <c r="I155" s="132"/>
      <c r="J155" s="132"/>
      <c r="K155" s="132"/>
      <c r="L155" s="132"/>
      <c r="M155" s="132"/>
    </row>
    <row r="156" spans="1:13" ht="24">
      <c r="A156" s="97"/>
      <c r="B156" s="87"/>
      <c r="C156" s="87">
        <v>4740</v>
      </c>
      <c r="D156" s="88" t="s">
        <v>2</v>
      </c>
      <c r="E156" s="130">
        <v>215</v>
      </c>
      <c r="F156" s="130"/>
      <c r="G156" s="132"/>
      <c r="H156" s="132"/>
      <c r="I156" s="132"/>
      <c r="J156" s="132"/>
      <c r="K156" s="132"/>
      <c r="L156" s="132"/>
      <c r="M156" s="132"/>
    </row>
    <row r="157" spans="1:13" ht="24">
      <c r="A157" s="97"/>
      <c r="B157" s="87"/>
      <c r="C157" s="87">
        <v>4750</v>
      </c>
      <c r="D157" s="88" t="s">
        <v>251</v>
      </c>
      <c r="E157" s="130">
        <v>172</v>
      </c>
      <c r="F157" s="130"/>
      <c r="G157" s="132"/>
      <c r="H157" s="132"/>
      <c r="I157" s="132"/>
      <c r="J157" s="132"/>
      <c r="K157" s="132"/>
      <c r="L157" s="132"/>
      <c r="M157" s="132"/>
    </row>
    <row r="158" spans="1:13" ht="12.75">
      <c r="A158" s="97"/>
      <c r="B158" s="87"/>
      <c r="C158" s="87">
        <v>4810</v>
      </c>
      <c r="D158" s="88" t="s">
        <v>303</v>
      </c>
      <c r="E158" s="130">
        <v>0</v>
      </c>
      <c r="F158" s="130">
        <f>G158+M158</f>
        <v>0</v>
      </c>
      <c r="G158" s="132">
        <f>SUM(H158:L158)</f>
        <v>0</v>
      </c>
      <c r="H158" s="132"/>
      <c r="I158" s="132">
        <v>0</v>
      </c>
      <c r="J158" s="132"/>
      <c r="K158" s="132"/>
      <c r="L158" s="132"/>
      <c r="M158" s="132"/>
    </row>
    <row r="159" spans="1:13" s="59" customFormat="1" ht="18" customHeight="1">
      <c r="A159" s="293"/>
      <c r="B159" s="99">
        <v>75421</v>
      </c>
      <c r="C159" s="99"/>
      <c r="D159" s="100" t="s">
        <v>304</v>
      </c>
      <c r="E159" s="135">
        <f aca="true" t="shared" si="32" ref="E159:L159">E160</f>
        <v>30000</v>
      </c>
      <c r="F159" s="135">
        <f t="shared" si="32"/>
        <v>30000</v>
      </c>
      <c r="G159" s="136">
        <f t="shared" si="32"/>
        <v>30000</v>
      </c>
      <c r="H159" s="136">
        <f t="shared" si="32"/>
        <v>0</v>
      </c>
      <c r="I159" s="136">
        <f t="shared" si="32"/>
        <v>0</v>
      </c>
      <c r="J159" s="136">
        <f t="shared" si="32"/>
        <v>0</v>
      </c>
      <c r="K159" s="136">
        <f t="shared" si="32"/>
        <v>0</v>
      </c>
      <c r="L159" s="136">
        <f t="shared" si="32"/>
        <v>0</v>
      </c>
      <c r="M159" s="136"/>
    </row>
    <row r="160" spans="1:13" ht="12.75">
      <c r="A160" s="97"/>
      <c r="B160" s="87"/>
      <c r="C160" s="87">
        <v>4810</v>
      </c>
      <c r="D160" s="88" t="s">
        <v>305</v>
      </c>
      <c r="E160" s="130">
        <v>30000</v>
      </c>
      <c r="F160" s="130">
        <f>G160+M160</f>
        <v>30000</v>
      </c>
      <c r="G160" s="132">
        <v>30000</v>
      </c>
      <c r="H160" s="132"/>
      <c r="I160" s="132"/>
      <c r="J160" s="132">
        <v>0</v>
      </c>
      <c r="K160" s="132"/>
      <c r="L160" s="132"/>
      <c r="M160" s="132"/>
    </row>
    <row r="161" spans="1:13" s="59" customFormat="1" ht="60">
      <c r="A161" s="295">
        <v>756</v>
      </c>
      <c r="B161" s="290"/>
      <c r="C161" s="290"/>
      <c r="D161" s="291" t="s">
        <v>661</v>
      </c>
      <c r="E161" s="131">
        <f>E162+E164</f>
        <v>82900</v>
      </c>
      <c r="F161" s="131">
        <f>F162+F164</f>
        <v>90800</v>
      </c>
      <c r="G161" s="155">
        <f aca="true" t="shared" si="33" ref="G161:L161">G164</f>
        <v>90800</v>
      </c>
      <c r="H161" s="155">
        <f t="shared" si="33"/>
        <v>54000</v>
      </c>
      <c r="I161" s="155">
        <f t="shared" si="33"/>
        <v>0</v>
      </c>
      <c r="J161" s="155">
        <f t="shared" si="33"/>
        <v>0</v>
      </c>
      <c r="K161" s="155">
        <f t="shared" si="33"/>
        <v>0</v>
      </c>
      <c r="L161" s="155">
        <f t="shared" si="33"/>
        <v>0</v>
      </c>
      <c r="M161" s="155"/>
    </row>
    <row r="162" spans="1:13" s="59" customFormat="1" ht="12.75" hidden="1">
      <c r="A162" s="293"/>
      <c r="B162" s="99"/>
      <c r="C162" s="99"/>
      <c r="D162" s="100"/>
      <c r="E162" s="135"/>
      <c r="F162" s="135"/>
      <c r="G162" s="136"/>
      <c r="H162" s="136"/>
      <c r="I162" s="136"/>
      <c r="J162" s="136"/>
      <c r="K162" s="136"/>
      <c r="L162" s="136"/>
      <c r="M162" s="136"/>
    </row>
    <row r="163" spans="1:13" s="59" customFormat="1" ht="12.75" hidden="1">
      <c r="A163" s="293"/>
      <c r="B163" s="99"/>
      <c r="C163" s="99"/>
      <c r="D163" s="103"/>
      <c r="E163" s="135"/>
      <c r="F163" s="135"/>
      <c r="G163" s="136"/>
      <c r="H163" s="136"/>
      <c r="I163" s="136"/>
      <c r="J163" s="136"/>
      <c r="K163" s="136"/>
      <c r="L163" s="136"/>
      <c r="M163" s="136"/>
    </row>
    <row r="164" spans="1:13" s="59" customFormat="1" ht="24">
      <c r="A164" s="293"/>
      <c r="B164" s="99">
        <v>75647</v>
      </c>
      <c r="C164" s="99"/>
      <c r="D164" s="100" t="s">
        <v>306</v>
      </c>
      <c r="E164" s="135">
        <f>E165+E166</f>
        <v>82900</v>
      </c>
      <c r="F164" s="135">
        <f>F165+F166</f>
        <v>90800</v>
      </c>
      <c r="G164" s="135">
        <f aca="true" t="shared" si="34" ref="G164:L164">G165+G166</f>
        <v>90800</v>
      </c>
      <c r="H164" s="135">
        <f t="shared" si="34"/>
        <v>54000</v>
      </c>
      <c r="I164" s="135">
        <f t="shared" si="34"/>
        <v>0</v>
      </c>
      <c r="J164" s="135">
        <f t="shared" si="34"/>
        <v>0</v>
      </c>
      <c r="K164" s="135">
        <f t="shared" si="34"/>
        <v>0</v>
      </c>
      <c r="L164" s="135">
        <f t="shared" si="34"/>
        <v>0</v>
      </c>
      <c r="M164" s="136"/>
    </row>
    <row r="165" spans="1:13" ht="12.75">
      <c r="A165" s="97"/>
      <c r="B165" s="87"/>
      <c r="C165" s="87">
        <v>4100</v>
      </c>
      <c r="D165" s="88" t="s">
        <v>307</v>
      </c>
      <c r="E165" s="130">
        <v>52100</v>
      </c>
      <c r="F165" s="130">
        <f>G165+M165</f>
        <v>54000</v>
      </c>
      <c r="G165" s="132">
        <f>SUM(H165:L165)</f>
        <v>54000</v>
      </c>
      <c r="H165" s="132">
        <v>54000</v>
      </c>
      <c r="I165" s="132"/>
      <c r="J165" s="132"/>
      <c r="K165" s="132"/>
      <c r="L165" s="132"/>
      <c r="M165" s="132"/>
    </row>
    <row r="166" spans="1:13" ht="12.75">
      <c r="A166" s="97"/>
      <c r="B166" s="87"/>
      <c r="C166" s="87">
        <v>4300</v>
      </c>
      <c r="D166" s="88" t="s">
        <v>247</v>
      </c>
      <c r="E166" s="130">
        <v>30800</v>
      </c>
      <c r="F166" s="130">
        <f>G166+M166</f>
        <v>36800</v>
      </c>
      <c r="G166" s="132">
        <v>36800</v>
      </c>
      <c r="H166" s="132"/>
      <c r="I166" s="132"/>
      <c r="J166" s="132">
        <v>0</v>
      </c>
      <c r="K166" s="132"/>
      <c r="L166" s="132"/>
      <c r="M166" s="132"/>
    </row>
    <row r="167" spans="1:13" s="59" customFormat="1" ht="18.75" customHeight="1">
      <c r="A167" s="290">
        <v>757</v>
      </c>
      <c r="B167" s="290"/>
      <c r="C167" s="290"/>
      <c r="D167" s="291" t="s">
        <v>308</v>
      </c>
      <c r="E167" s="131">
        <f>E168+E170</f>
        <v>985898</v>
      </c>
      <c r="F167" s="131">
        <f>F168+F170</f>
        <v>444000</v>
      </c>
      <c r="G167" s="131">
        <f aca="true" t="shared" si="35" ref="G167:L167">G168+G170</f>
        <v>444000</v>
      </c>
      <c r="H167" s="131">
        <f t="shared" si="35"/>
        <v>0</v>
      </c>
      <c r="I167" s="131">
        <f t="shared" si="35"/>
        <v>0</v>
      </c>
      <c r="J167" s="131">
        <f t="shared" si="35"/>
        <v>0</v>
      </c>
      <c r="K167" s="131">
        <f t="shared" si="35"/>
        <v>270000</v>
      </c>
      <c r="L167" s="131">
        <f t="shared" si="35"/>
        <v>174000</v>
      </c>
      <c r="M167" s="155"/>
    </row>
    <row r="168" spans="1:13" s="59" customFormat="1" ht="24">
      <c r="A168" s="293"/>
      <c r="B168" s="99">
        <v>75702</v>
      </c>
      <c r="C168" s="99"/>
      <c r="D168" s="100" t="s">
        <v>309</v>
      </c>
      <c r="E168" s="135">
        <f>E169</f>
        <v>270000</v>
      </c>
      <c r="F168" s="135">
        <f>F169</f>
        <v>270000</v>
      </c>
      <c r="G168" s="135">
        <f aca="true" t="shared" si="36" ref="G168:L168">G169</f>
        <v>270000</v>
      </c>
      <c r="H168" s="135">
        <f t="shared" si="36"/>
        <v>0</v>
      </c>
      <c r="I168" s="135">
        <f t="shared" si="36"/>
        <v>0</v>
      </c>
      <c r="J168" s="135">
        <f t="shared" si="36"/>
        <v>0</v>
      </c>
      <c r="K168" s="135">
        <f t="shared" si="36"/>
        <v>270000</v>
      </c>
      <c r="L168" s="135">
        <f t="shared" si="36"/>
        <v>0</v>
      </c>
      <c r="M168" s="136"/>
    </row>
    <row r="169" spans="1:13" ht="50.25" customHeight="1">
      <c r="A169" s="97"/>
      <c r="B169" s="87"/>
      <c r="C169" s="87">
        <v>8070</v>
      </c>
      <c r="D169" s="403" t="s">
        <v>0</v>
      </c>
      <c r="E169" s="130">
        <v>270000</v>
      </c>
      <c r="F169" s="130">
        <f>G169+M169</f>
        <v>270000</v>
      </c>
      <c r="G169" s="132">
        <f>SUM(H169:L169)</f>
        <v>270000</v>
      </c>
      <c r="H169" s="132"/>
      <c r="I169" s="132">
        <v>0</v>
      </c>
      <c r="J169" s="132"/>
      <c r="K169" s="132">
        <v>270000</v>
      </c>
      <c r="L169" s="132"/>
      <c r="M169" s="132"/>
    </row>
    <row r="170" spans="1:13" s="59" customFormat="1" ht="36">
      <c r="A170" s="293"/>
      <c r="B170" s="99">
        <v>75704</v>
      </c>
      <c r="C170" s="99"/>
      <c r="D170" s="100" t="s">
        <v>310</v>
      </c>
      <c r="E170" s="136">
        <f aca="true" t="shared" si="37" ref="E170:K170">E171</f>
        <v>715898</v>
      </c>
      <c r="F170" s="136">
        <f t="shared" si="37"/>
        <v>174000</v>
      </c>
      <c r="G170" s="136">
        <f t="shared" si="37"/>
        <v>174000</v>
      </c>
      <c r="H170" s="136">
        <f t="shared" si="37"/>
        <v>0</v>
      </c>
      <c r="I170" s="136">
        <f t="shared" si="37"/>
        <v>0</v>
      </c>
      <c r="J170" s="136">
        <f t="shared" si="37"/>
        <v>0</v>
      </c>
      <c r="K170" s="136">
        <f t="shared" si="37"/>
        <v>0</v>
      </c>
      <c r="L170" s="136">
        <v>174000</v>
      </c>
      <c r="M170" s="136"/>
    </row>
    <row r="171" spans="1:13" ht="12.75">
      <c r="A171" s="97"/>
      <c r="B171" s="87"/>
      <c r="C171" s="87">
        <v>8020</v>
      </c>
      <c r="D171" s="88" t="s">
        <v>311</v>
      </c>
      <c r="E171" s="130">
        <v>715898</v>
      </c>
      <c r="F171" s="130">
        <f>G171+M171</f>
        <v>174000</v>
      </c>
      <c r="G171" s="132">
        <v>174000</v>
      </c>
      <c r="H171" s="132"/>
      <c r="I171" s="132"/>
      <c r="J171" s="132"/>
      <c r="K171" s="132">
        <v>0</v>
      </c>
      <c r="L171" s="132">
        <v>174000</v>
      </c>
      <c r="M171" s="132"/>
    </row>
    <row r="172" spans="1:13" s="59" customFormat="1" ht="21" customHeight="1">
      <c r="A172" s="290">
        <v>758</v>
      </c>
      <c r="B172" s="290"/>
      <c r="C172" s="290"/>
      <c r="D172" s="291" t="s">
        <v>312</v>
      </c>
      <c r="E172" s="131">
        <f>E173</f>
        <v>20000</v>
      </c>
      <c r="F172" s="131">
        <f>F173</f>
        <v>20000</v>
      </c>
      <c r="G172" s="131">
        <f aca="true" t="shared" si="38" ref="G172:L173">G173</f>
        <v>20000</v>
      </c>
      <c r="H172" s="131">
        <f t="shared" si="38"/>
        <v>0</v>
      </c>
      <c r="I172" s="131">
        <f t="shared" si="38"/>
        <v>0</v>
      </c>
      <c r="J172" s="131">
        <f t="shared" si="38"/>
        <v>0</v>
      </c>
      <c r="K172" s="131">
        <f t="shared" si="38"/>
        <v>0</v>
      </c>
      <c r="L172" s="131">
        <f t="shared" si="38"/>
        <v>0</v>
      </c>
      <c r="M172" s="155"/>
    </row>
    <row r="173" spans="1:13" s="59" customFormat="1" ht="15.75" customHeight="1">
      <c r="A173" s="293"/>
      <c r="B173" s="99">
        <v>75818</v>
      </c>
      <c r="C173" s="99"/>
      <c r="D173" s="100" t="s">
        <v>313</v>
      </c>
      <c r="E173" s="135">
        <f>E174</f>
        <v>20000</v>
      </c>
      <c r="F173" s="135">
        <f>F174</f>
        <v>20000</v>
      </c>
      <c r="G173" s="135">
        <f t="shared" si="38"/>
        <v>20000</v>
      </c>
      <c r="H173" s="135">
        <f t="shared" si="38"/>
        <v>0</v>
      </c>
      <c r="I173" s="135">
        <f t="shared" si="38"/>
        <v>0</v>
      </c>
      <c r="J173" s="135">
        <f t="shared" si="38"/>
        <v>0</v>
      </c>
      <c r="K173" s="135">
        <f t="shared" si="38"/>
        <v>0</v>
      </c>
      <c r="L173" s="135">
        <f t="shared" si="38"/>
        <v>0</v>
      </c>
      <c r="M173" s="136"/>
    </row>
    <row r="174" spans="1:13" ht="12.75">
      <c r="A174" s="97"/>
      <c r="B174" s="87"/>
      <c r="C174" s="87">
        <v>4810</v>
      </c>
      <c r="D174" s="88" t="s">
        <v>314</v>
      </c>
      <c r="E174" s="130">
        <v>20000</v>
      </c>
      <c r="F174" s="130">
        <f>G174+M174</f>
        <v>20000</v>
      </c>
      <c r="G174" s="132">
        <v>20000</v>
      </c>
      <c r="H174" s="132"/>
      <c r="I174" s="132"/>
      <c r="J174" s="132">
        <v>0</v>
      </c>
      <c r="K174" s="132"/>
      <c r="L174" s="132"/>
      <c r="M174" s="132"/>
    </row>
    <row r="175" spans="1:13" s="59" customFormat="1" ht="15.75" customHeight="1">
      <c r="A175" s="290">
        <v>801</v>
      </c>
      <c r="B175" s="290"/>
      <c r="C175" s="290"/>
      <c r="D175" s="291" t="s">
        <v>315</v>
      </c>
      <c r="E175" s="131">
        <f>E176+E211+E225+E265+E267+E285+E288+E308</f>
        <v>11358092</v>
      </c>
      <c r="F175" s="131">
        <f>F176+F211+F225+F265+F267+F285+F288+F308</f>
        <v>11308141</v>
      </c>
      <c r="G175" s="131">
        <f aca="true" t="shared" si="39" ref="G175:M175">G176+G211+G225+G265+G267+G285+G288+G308</f>
        <v>10983141</v>
      </c>
      <c r="H175" s="131">
        <f t="shared" si="39"/>
        <v>7002699</v>
      </c>
      <c r="I175" s="131">
        <f t="shared" si="39"/>
        <v>1651566</v>
      </c>
      <c r="J175" s="131">
        <f t="shared" si="39"/>
        <v>0</v>
      </c>
      <c r="K175" s="131">
        <f t="shared" si="39"/>
        <v>0</v>
      </c>
      <c r="L175" s="131">
        <f t="shared" si="39"/>
        <v>0</v>
      </c>
      <c r="M175" s="131">
        <f t="shared" si="39"/>
        <v>325000</v>
      </c>
    </row>
    <row r="176" spans="1:13" s="59" customFormat="1" ht="18" customHeight="1">
      <c r="A176" s="293"/>
      <c r="B176" s="99">
        <v>80101</v>
      </c>
      <c r="C176" s="99"/>
      <c r="D176" s="100" t="s">
        <v>316</v>
      </c>
      <c r="E176" s="135">
        <f>SUM(E177:E210)</f>
        <v>5568585</v>
      </c>
      <c r="F176" s="135">
        <f>SUM(F177:F210)</f>
        <v>6103483</v>
      </c>
      <c r="G176" s="135">
        <f aca="true" t="shared" si="40" ref="G176:M176">SUM(G177:G210)</f>
        <v>5803483</v>
      </c>
      <c r="H176" s="135">
        <f t="shared" si="40"/>
        <v>4160315</v>
      </c>
      <c r="I176" s="135">
        <f t="shared" si="40"/>
        <v>957456</v>
      </c>
      <c r="J176" s="135">
        <f t="shared" si="40"/>
        <v>0</v>
      </c>
      <c r="K176" s="135">
        <f t="shared" si="40"/>
        <v>0</v>
      </c>
      <c r="L176" s="135">
        <f t="shared" si="40"/>
        <v>0</v>
      </c>
      <c r="M176" s="135">
        <f t="shared" si="40"/>
        <v>300000</v>
      </c>
    </row>
    <row r="177" spans="1:13" ht="24">
      <c r="A177" s="97"/>
      <c r="B177" s="87"/>
      <c r="C177" s="87">
        <v>3020</v>
      </c>
      <c r="D177" s="88" t="s">
        <v>317</v>
      </c>
      <c r="E177" s="130">
        <v>278035</v>
      </c>
      <c r="F177" s="130">
        <f aca="true" t="shared" si="41" ref="F177:F192">G177+M177</f>
        <v>317338</v>
      </c>
      <c r="G177" s="132">
        <f>SUM(H177:L177)</f>
        <v>317338</v>
      </c>
      <c r="H177" s="132">
        <v>317338</v>
      </c>
      <c r="I177" s="132"/>
      <c r="J177" s="132"/>
      <c r="K177" s="132"/>
      <c r="L177" s="132"/>
      <c r="M177" s="132"/>
    </row>
    <row r="178" spans="1:13" ht="12.75">
      <c r="A178" s="97"/>
      <c r="B178" s="87"/>
      <c r="C178" s="87">
        <v>4010</v>
      </c>
      <c r="D178" s="88" t="s">
        <v>242</v>
      </c>
      <c r="E178" s="130">
        <v>3351488</v>
      </c>
      <c r="F178" s="130">
        <f t="shared" si="41"/>
        <v>3560784</v>
      </c>
      <c r="G178" s="132">
        <f aca="true" t="shared" si="42" ref="G178:G210">SUM(H178:L178)</f>
        <v>3560784</v>
      </c>
      <c r="H178" s="132">
        <v>3560784</v>
      </c>
      <c r="I178" s="132"/>
      <c r="J178" s="132"/>
      <c r="K178" s="132"/>
      <c r="L178" s="132"/>
      <c r="M178" s="132"/>
    </row>
    <row r="179" spans="1:13" ht="12.75">
      <c r="A179" s="97"/>
      <c r="B179" s="97"/>
      <c r="C179" s="87">
        <v>4040</v>
      </c>
      <c r="D179" s="88" t="s">
        <v>280</v>
      </c>
      <c r="E179" s="130">
        <v>261046</v>
      </c>
      <c r="F179" s="130">
        <f t="shared" si="41"/>
        <v>274193</v>
      </c>
      <c r="G179" s="132">
        <f t="shared" si="42"/>
        <v>274193</v>
      </c>
      <c r="H179" s="132">
        <v>274193</v>
      </c>
      <c r="I179" s="132"/>
      <c r="J179" s="132"/>
      <c r="K179" s="132"/>
      <c r="L179" s="132"/>
      <c r="M179" s="132"/>
    </row>
    <row r="180" spans="1:13" ht="12.75">
      <c r="A180" s="97"/>
      <c r="B180" s="97"/>
      <c r="C180" s="87">
        <v>4110</v>
      </c>
      <c r="D180" s="88" t="s">
        <v>281</v>
      </c>
      <c r="E180" s="130">
        <v>600746</v>
      </c>
      <c r="F180" s="130">
        <f t="shared" si="41"/>
        <v>639794</v>
      </c>
      <c r="G180" s="132">
        <f t="shared" si="42"/>
        <v>639794</v>
      </c>
      <c r="H180" s="132"/>
      <c r="I180" s="132">
        <v>639794</v>
      </c>
      <c r="J180" s="132"/>
      <c r="K180" s="132"/>
      <c r="L180" s="132"/>
      <c r="M180" s="132"/>
    </row>
    <row r="181" spans="1:13" ht="12.75">
      <c r="A181" s="97"/>
      <c r="B181" s="97"/>
      <c r="C181" s="87">
        <v>4118</v>
      </c>
      <c r="D181" s="88" t="s">
        <v>281</v>
      </c>
      <c r="E181" s="130">
        <v>168</v>
      </c>
      <c r="F181" s="130">
        <f t="shared" si="41"/>
        <v>0</v>
      </c>
      <c r="G181" s="132">
        <f t="shared" si="42"/>
        <v>0</v>
      </c>
      <c r="H181" s="132"/>
      <c r="I181" s="132"/>
      <c r="J181" s="132"/>
      <c r="K181" s="132"/>
      <c r="L181" s="132"/>
      <c r="M181" s="132"/>
    </row>
    <row r="182" spans="1:13" ht="12.75">
      <c r="A182" s="97"/>
      <c r="B182" s="97"/>
      <c r="C182" s="87">
        <v>4119</v>
      </c>
      <c r="D182" s="88" t="s">
        <v>281</v>
      </c>
      <c r="E182" s="130">
        <v>56</v>
      </c>
      <c r="F182" s="130">
        <f t="shared" si="41"/>
        <v>0</v>
      </c>
      <c r="G182" s="132">
        <f t="shared" si="42"/>
        <v>0</v>
      </c>
      <c r="H182" s="132"/>
      <c r="I182" s="132"/>
      <c r="J182" s="132"/>
      <c r="K182" s="132"/>
      <c r="L182" s="132"/>
      <c r="M182" s="132"/>
    </row>
    <row r="183" spans="1:13" ht="12.75">
      <c r="A183" s="97"/>
      <c r="B183" s="97"/>
      <c r="C183" s="87">
        <v>4120</v>
      </c>
      <c r="D183" s="88" t="s">
        <v>244</v>
      </c>
      <c r="E183" s="130">
        <v>95216</v>
      </c>
      <c r="F183" s="130">
        <f t="shared" si="41"/>
        <v>101390</v>
      </c>
      <c r="G183" s="132">
        <f t="shared" si="42"/>
        <v>101390</v>
      </c>
      <c r="H183" s="132"/>
      <c r="I183" s="132">
        <v>101390</v>
      </c>
      <c r="J183" s="132"/>
      <c r="K183" s="132"/>
      <c r="L183" s="132"/>
      <c r="M183" s="132"/>
    </row>
    <row r="184" spans="1:13" ht="12.75">
      <c r="A184" s="97"/>
      <c r="B184" s="97"/>
      <c r="C184" s="87">
        <v>4128</v>
      </c>
      <c r="D184" s="88" t="s">
        <v>244</v>
      </c>
      <c r="E184" s="130">
        <v>27</v>
      </c>
      <c r="F184" s="130">
        <f t="shared" si="41"/>
        <v>0</v>
      </c>
      <c r="G184" s="132">
        <f t="shared" si="42"/>
        <v>0</v>
      </c>
      <c r="H184" s="132"/>
      <c r="I184" s="132"/>
      <c r="J184" s="132"/>
      <c r="K184" s="132"/>
      <c r="L184" s="132"/>
      <c r="M184" s="132"/>
    </row>
    <row r="185" spans="1:13" ht="12.75">
      <c r="A185" s="97"/>
      <c r="B185" s="97"/>
      <c r="C185" s="87">
        <v>4129</v>
      </c>
      <c r="D185" s="88" t="s">
        <v>244</v>
      </c>
      <c r="E185" s="130">
        <v>9</v>
      </c>
      <c r="F185" s="130">
        <f t="shared" si="41"/>
        <v>0</v>
      </c>
      <c r="G185" s="132">
        <f t="shared" si="42"/>
        <v>0</v>
      </c>
      <c r="H185" s="132"/>
      <c r="I185" s="132"/>
      <c r="J185" s="132"/>
      <c r="K185" s="132"/>
      <c r="L185" s="132"/>
      <c r="M185" s="132"/>
    </row>
    <row r="186" spans="1:13" ht="12.75">
      <c r="A186" s="97"/>
      <c r="B186" s="97"/>
      <c r="C186" s="87">
        <v>4170</v>
      </c>
      <c r="D186" s="88" t="s">
        <v>245</v>
      </c>
      <c r="E186" s="130">
        <v>10000</v>
      </c>
      <c r="F186" s="130">
        <f t="shared" si="41"/>
        <v>8000</v>
      </c>
      <c r="G186" s="132">
        <f t="shared" si="42"/>
        <v>8000</v>
      </c>
      <c r="H186" s="132">
        <v>8000</v>
      </c>
      <c r="I186" s="132"/>
      <c r="J186" s="132"/>
      <c r="K186" s="132"/>
      <c r="L186" s="132"/>
      <c r="M186" s="132"/>
    </row>
    <row r="187" spans="1:13" ht="12.75">
      <c r="A187" s="97"/>
      <c r="B187" s="97"/>
      <c r="C187" s="87">
        <v>4178</v>
      </c>
      <c r="D187" s="88" t="s">
        <v>245</v>
      </c>
      <c r="E187" s="130">
        <v>1087</v>
      </c>
      <c r="F187" s="130">
        <f t="shared" si="41"/>
        <v>0</v>
      </c>
      <c r="G187" s="132">
        <f t="shared" si="42"/>
        <v>0</v>
      </c>
      <c r="H187" s="132"/>
      <c r="I187" s="132"/>
      <c r="J187" s="132"/>
      <c r="K187" s="132"/>
      <c r="L187" s="132"/>
      <c r="M187" s="132"/>
    </row>
    <row r="188" spans="1:13" ht="12.75">
      <c r="A188" s="97"/>
      <c r="B188" s="97"/>
      <c r="C188" s="87">
        <v>4179</v>
      </c>
      <c r="D188" s="88" t="s">
        <v>245</v>
      </c>
      <c r="E188" s="130">
        <v>363</v>
      </c>
      <c r="F188" s="130">
        <f t="shared" si="41"/>
        <v>0</v>
      </c>
      <c r="G188" s="132">
        <f t="shared" si="42"/>
        <v>0</v>
      </c>
      <c r="H188" s="132"/>
      <c r="I188" s="132"/>
      <c r="J188" s="132"/>
      <c r="K188" s="132"/>
      <c r="L188" s="132"/>
      <c r="M188" s="132"/>
    </row>
    <row r="189" spans="1:13" ht="12.75">
      <c r="A189" s="97"/>
      <c r="B189" s="97"/>
      <c r="C189" s="87">
        <v>4210</v>
      </c>
      <c r="D189" s="88" t="s">
        <v>246</v>
      </c>
      <c r="E189" s="130">
        <v>363700</v>
      </c>
      <c r="F189" s="130">
        <f t="shared" si="41"/>
        <v>354000</v>
      </c>
      <c r="G189" s="132">
        <v>354000</v>
      </c>
      <c r="H189" s="132"/>
      <c r="I189" s="132"/>
      <c r="J189" s="132">
        <v>0</v>
      </c>
      <c r="K189" s="132"/>
      <c r="L189" s="132"/>
      <c r="M189" s="132"/>
    </row>
    <row r="190" spans="1:13" ht="12.75">
      <c r="A190" s="97"/>
      <c r="B190" s="97"/>
      <c r="C190" s="87">
        <v>4228</v>
      </c>
      <c r="D190" s="88" t="s">
        <v>318</v>
      </c>
      <c r="E190" s="130">
        <v>1688</v>
      </c>
      <c r="F190" s="130">
        <f t="shared" si="41"/>
        <v>0</v>
      </c>
      <c r="G190" s="132">
        <f t="shared" si="42"/>
        <v>0</v>
      </c>
      <c r="H190" s="132"/>
      <c r="I190" s="132"/>
      <c r="J190" s="132"/>
      <c r="K190" s="132"/>
      <c r="L190" s="132"/>
      <c r="M190" s="132"/>
    </row>
    <row r="191" spans="1:13" ht="12.75">
      <c r="A191" s="97"/>
      <c r="B191" s="97"/>
      <c r="C191" s="87">
        <v>4229</v>
      </c>
      <c r="D191" s="88" t="s">
        <v>318</v>
      </c>
      <c r="E191" s="130">
        <v>563</v>
      </c>
      <c r="F191" s="130">
        <f t="shared" si="41"/>
        <v>0</v>
      </c>
      <c r="G191" s="132">
        <f t="shared" si="42"/>
        <v>0</v>
      </c>
      <c r="H191" s="132"/>
      <c r="I191" s="132"/>
      <c r="J191" s="132"/>
      <c r="K191" s="132"/>
      <c r="L191" s="132"/>
      <c r="M191" s="132"/>
    </row>
    <row r="192" spans="1:13" ht="24">
      <c r="A192" s="97"/>
      <c r="B192" s="97"/>
      <c r="C192" s="87">
        <v>4240</v>
      </c>
      <c r="D192" s="88" t="s">
        <v>1</v>
      </c>
      <c r="E192" s="137">
        <v>56100</v>
      </c>
      <c r="F192" s="137">
        <f t="shared" si="41"/>
        <v>29000</v>
      </c>
      <c r="G192" s="132">
        <v>29000</v>
      </c>
      <c r="H192" s="132"/>
      <c r="I192" s="132"/>
      <c r="J192" s="132"/>
      <c r="K192" s="132"/>
      <c r="L192" s="132"/>
      <c r="M192" s="132"/>
    </row>
    <row r="193" spans="1:13" ht="12.75" hidden="1">
      <c r="A193" s="97"/>
      <c r="B193" s="97"/>
      <c r="C193" s="87"/>
      <c r="D193" s="88"/>
      <c r="E193" s="137"/>
      <c r="F193" s="137"/>
      <c r="G193" s="132">
        <f t="shared" si="42"/>
        <v>0</v>
      </c>
      <c r="H193" s="132"/>
      <c r="I193" s="132"/>
      <c r="J193" s="132"/>
      <c r="K193" s="132"/>
      <c r="L193" s="132"/>
      <c r="M193" s="132"/>
    </row>
    <row r="194" spans="1:13" ht="12.75">
      <c r="A194" s="97"/>
      <c r="B194" s="97"/>
      <c r="C194" s="87">
        <v>4260</v>
      </c>
      <c r="D194" s="88" t="s">
        <v>267</v>
      </c>
      <c r="E194" s="137">
        <v>183800</v>
      </c>
      <c r="F194" s="137">
        <f aca="true" t="shared" si="43" ref="F194:F210">G194+M194</f>
        <v>173000</v>
      </c>
      <c r="G194" s="132">
        <v>173000</v>
      </c>
      <c r="H194" s="132"/>
      <c r="I194" s="132"/>
      <c r="J194" s="132"/>
      <c r="K194" s="132"/>
      <c r="L194" s="132"/>
      <c r="M194" s="132"/>
    </row>
    <row r="195" spans="1:13" ht="12.75">
      <c r="A195" s="97"/>
      <c r="B195" s="97"/>
      <c r="C195" s="87">
        <v>4270</v>
      </c>
      <c r="D195" s="88" t="s">
        <v>261</v>
      </c>
      <c r="E195" s="137">
        <v>30000</v>
      </c>
      <c r="F195" s="137">
        <f t="shared" si="43"/>
        <v>17000</v>
      </c>
      <c r="G195" s="132">
        <v>17000</v>
      </c>
      <c r="H195" s="132"/>
      <c r="I195" s="132"/>
      <c r="J195" s="132"/>
      <c r="K195" s="132"/>
      <c r="L195" s="132"/>
      <c r="M195" s="132"/>
    </row>
    <row r="196" spans="1:13" ht="12.75">
      <c r="A196" s="97"/>
      <c r="B196" s="97"/>
      <c r="C196" s="87">
        <v>4300</v>
      </c>
      <c r="D196" s="88" t="s">
        <v>247</v>
      </c>
      <c r="E196" s="137">
        <v>43000</v>
      </c>
      <c r="F196" s="137">
        <f t="shared" si="43"/>
        <v>56112</v>
      </c>
      <c r="G196" s="132">
        <v>56112</v>
      </c>
      <c r="H196" s="132"/>
      <c r="I196" s="132"/>
      <c r="J196" s="132"/>
      <c r="K196" s="132"/>
      <c r="L196" s="132"/>
      <c r="M196" s="132"/>
    </row>
    <row r="197" spans="1:13" ht="12.75">
      <c r="A197" s="97"/>
      <c r="B197" s="97"/>
      <c r="C197" s="87">
        <v>4308</v>
      </c>
      <c r="D197" s="88" t="s">
        <v>247</v>
      </c>
      <c r="E197" s="137">
        <v>0</v>
      </c>
      <c r="F197" s="137">
        <f t="shared" si="43"/>
        <v>0</v>
      </c>
      <c r="G197" s="132">
        <f t="shared" si="42"/>
        <v>0</v>
      </c>
      <c r="H197" s="132"/>
      <c r="I197" s="132"/>
      <c r="J197" s="132"/>
      <c r="K197" s="132"/>
      <c r="L197" s="132"/>
      <c r="M197" s="132"/>
    </row>
    <row r="198" spans="1:13" ht="12.75">
      <c r="A198" s="97"/>
      <c r="B198" s="97"/>
      <c r="C198" s="87">
        <v>4309</v>
      </c>
      <c r="D198" s="88" t="s">
        <v>247</v>
      </c>
      <c r="E198" s="137">
        <v>0</v>
      </c>
      <c r="F198" s="137">
        <f t="shared" si="43"/>
        <v>0</v>
      </c>
      <c r="G198" s="132">
        <f t="shared" si="42"/>
        <v>0</v>
      </c>
      <c r="H198" s="132"/>
      <c r="I198" s="132"/>
      <c r="J198" s="132"/>
      <c r="K198" s="132"/>
      <c r="L198" s="132"/>
      <c r="M198" s="132"/>
    </row>
    <row r="199" spans="1:13" ht="12.75">
      <c r="A199" s="97"/>
      <c r="B199" s="97"/>
      <c r="C199" s="87">
        <v>4350</v>
      </c>
      <c r="D199" s="88" t="s">
        <v>288</v>
      </c>
      <c r="E199" s="137">
        <v>4800</v>
      </c>
      <c r="F199" s="137">
        <f t="shared" si="43"/>
        <v>4800</v>
      </c>
      <c r="G199" s="132">
        <v>4800</v>
      </c>
      <c r="H199" s="132"/>
      <c r="I199" s="132"/>
      <c r="J199" s="132"/>
      <c r="K199" s="132"/>
      <c r="L199" s="132"/>
      <c r="M199" s="132"/>
    </row>
    <row r="200" spans="1:13" ht="23.25" customHeight="1">
      <c r="A200" s="97"/>
      <c r="B200" s="97"/>
      <c r="C200" s="87">
        <v>4370</v>
      </c>
      <c r="D200" s="88" t="s">
        <v>290</v>
      </c>
      <c r="E200" s="137">
        <v>14500</v>
      </c>
      <c r="F200" s="137">
        <f t="shared" si="43"/>
        <v>12800</v>
      </c>
      <c r="G200" s="132">
        <v>12800</v>
      </c>
      <c r="H200" s="132"/>
      <c r="I200" s="132"/>
      <c r="J200" s="132"/>
      <c r="K200" s="132"/>
      <c r="L200" s="132"/>
      <c r="M200" s="132"/>
    </row>
    <row r="201" spans="1:13" ht="12.75">
      <c r="A201" s="97"/>
      <c r="B201" s="97"/>
      <c r="C201" s="87">
        <v>4410</v>
      </c>
      <c r="D201" s="88" t="s">
        <v>248</v>
      </c>
      <c r="E201" s="137">
        <v>14000</v>
      </c>
      <c r="F201" s="137">
        <f t="shared" si="43"/>
        <v>14000</v>
      </c>
      <c r="G201" s="132">
        <v>14000</v>
      </c>
      <c r="H201" s="132"/>
      <c r="I201" s="132"/>
      <c r="J201" s="132"/>
      <c r="K201" s="132"/>
      <c r="L201" s="132"/>
      <c r="M201" s="132"/>
    </row>
    <row r="202" spans="1:13" ht="12.75">
      <c r="A202" s="97"/>
      <c r="B202" s="97"/>
      <c r="C202" s="87">
        <v>4418</v>
      </c>
      <c r="D202" s="88" t="s">
        <v>248</v>
      </c>
      <c r="E202" s="137">
        <v>226</v>
      </c>
      <c r="F202" s="137">
        <f t="shared" si="43"/>
        <v>0</v>
      </c>
      <c r="G202" s="132">
        <f t="shared" si="42"/>
        <v>0</v>
      </c>
      <c r="H202" s="132"/>
      <c r="I202" s="132"/>
      <c r="J202" s="132"/>
      <c r="K202" s="132"/>
      <c r="L202" s="132"/>
      <c r="M202" s="132"/>
    </row>
    <row r="203" spans="1:13" ht="12.75">
      <c r="A203" s="97"/>
      <c r="B203" s="97"/>
      <c r="C203" s="87">
        <v>4419</v>
      </c>
      <c r="D203" s="88" t="s">
        <v>248</v>
      </c>
      <c r="E203" s="137">
        <v>75</v>
      </c>
      <c r="F203" s="137">
        <f t="shared" si="43"/>
        <v>0</v>
      </c>
      <c r="G203" s="132">
        <f t="shared" si="42"/>
        <v>0</v>
      </c>
      <c r="H203" s="132"/>
      <c r="I203" s="132"/>
      <c r="J203" s="132"/>
      <c r="K203" s="132"/>
      <c r="L203" s="132"/>
      <c r="M203" s="132"/>
    </row>
    <row r="204" spans="1:13" ht="12.75">
      <c r="A204" s="97"/>
      <c r="B204" s="97"/>
      <c r="C204" s="87">
        <v>4430</v>
      </c>
      <c r="D204" s="88" t="s">
        <v>319</v>
      </c>
      <c r="E204" s="137">
        <v>9100</v>
      </c>
      <c r="F204" s="137">
        <f t="shared" si="43"/>
        <v>9600</v>
      </c>
      <c r="G204" s="132">
        <v>9600</v>
      </c>
      <c r="H204" s="132"/>
      <c r="I204" s="132"/>
      <c r="J204" s="132"/>
      <c r="K204" s="132"/>
      <c r="L204" s="132"/>
      <c r="M204" s="132"/>
    </row>
    <row r="205" spans="1:13" ht="24">
      <c r="A205" s="97"/>
      <c r="B205" s="97"/>
      <c r="C205" s="87">
        <v>4440</v>
      </c>
      <c r="D205" s="88" t="s">
        <v>320</v>
      </c>
      <c r="E205" s="137">
        <v>212292</v>
      </c>
      <c r="F205" s="137">
        <f t="shared" si="43"/>
        <v>216272</v>
      </c>
      <c r="G205" s="132">
        <v>216272</v>
      </c>
      <c r="H205" s="132"/>
      <c r="I205" s="132">
        <v>216272</v>
      </c>
      <c r="J205" s="132"/>
      <c r="K205" s="132"/>
      <c r="L205" s="132"/>
      <c r="M205" s="132"/>
    </row>
    <row r="206" spans="1:13" ht="24">
      <c r="A206" s="97"/>
      <c r="B206" s="97"/>
      <c r="C206" s="87">
        <v>4700</v>
      </c>
      <c r="D206" s="88" t="s">
        <v>294</v>
      </c>
      <c r="E206" s="137">
        <v>4100</v>
      </c>
      <c r="F206" s="137">
        <f t="shared" si="43"/>
        <v>3700</v>
      </c>
      <c r="G206" s="132">
        <v>3700</v>
      </c>
      <c r="H206" s="132"/>
      <c r="I206" s="132"/>
      <c r="J206" s="132"/>
      <c r="K206" s="132"/>
      <c r="L206" s="132"/>
      <c r="M206" s="132"/>
    </row>
    <row r="207" spans="1:13" ht="24">
      <c r="A207" s="97"/>
      <c r="B207" s="97"/>
      <c r="C207" s="87">
        <v>4740</v>
      </c>
      <c r="D207" s="88" t="s">
        <v>295</v>
      </c>
      <c r="E207" s="137">
        <v>2800</v>
      </c>
      <c r="F207" s="137">
        <f t="shared" si="43"/>
        <v>2200</v>
      </c>
      <c r="G207" s="132">
        <v>2200</v>
      </c>
      <c r="H207" s="132"/>
      <c r="I207" s="132"/>
      <c r="J207" s="132"/>
      <c r="K207" s="132"/>
      <c r="L207" s="132"/>
      <c r="M207" s="132"/>
    </row>
    <row r="208" spans="1:13" ht="24">
      <c r="A208" s="97"/>
      <c r="B208" s="97"/>
      <c r="C208" s="87">
        <v>4750</v>
      </c>
      <c r="D208" s="88" t="s">
        <v>251</v>
      </c>
      <c r="E208" s="137">
        <v>14400</v>
      </c>
      <c r="F208" s="137">
        <f t="shared" si="43"/>
        <v>9500</v>
      </c>
      <c r="G208" s="132">
        <v>9500</v>
      </c>
      <c r="H208" s="132"/>
      <c r="I208" s="132"/>
      <c r="J208" s="132"/>
      <c r="K208" s="132"/>
      <c r="L208" s="132"/>
      <c r="M208" s="132"/>
    </row>
    <row r="209" spans="1:13" ht="12.75">
      <c r="A209" s="97"/>
      <c r="B209" s="97"/>
      <c r="C209" s="87">
        <v>6050</v>
      </c>
      <c r="D209" s="88" t="s">
        <v>234</v>
      </c>
      <c r="E209" s="137">
        <v>6200</v>
      </c>
      <c r="F209" s="137">
        <f>M209</f>
        <v>300000</v>
      </c>
      <c r="G209" s="132"/>
      <c r="H209" s="132"/>
      <c r="I209" s="132"/>
      <c r="J209" s="132"/>
      <c r="K209" s="132"/>
      <c r="L209" s="132"/>
      <c r="M209" s="132">
        <v>300000</v>
      </c>
    </row>
    <row r="210" spans="1:13" ht="24">
      <c r="A210" s="97"/>
      <c r="B210" s="97"/>
      <c r="C210" s="87">
        <v>6060</v>
      </c>
      <c r="D210" s="88" t="s">
        <v>262</v>
      </c>
      <c r="E210" s="137">
        <v>9000</v>
      </c>
      <c r="F210" s="137">
        <f t="shared" si="43"/>
        <v>0</v>
      </c>
      <c r="G210" s="132">
        <f t="shared" si="42"/>
        <v>0</v>
      </c>
      <c r="H210" s="132"/>
      <c r="I210" s="132"/>
      <c r="J210" s="132"/>
      <c r="K210" s="132"/>
      <c r="L210" s="132"/>
      <c r="M210" s="132"/>
    </row>
    <row r="211" spans="1:13" s="59" customFormat="1" ht="24">
      <c r="A211" s="293"/>
      <c r="B211" s="99">
        <v>80103</v>
      </c>
      <c r="C211" s="99"/>
      <c r="D211" s="100" t="s">
        <v>321</v>
      </c>
      <c r="E211" s="136">
        <f>E212+E213+E214+E215+E216+E218+E219+E220+E222+E223+E224</f>
        <v>395661</v>
      </c>
      <c r="F211" s="136">
        <f>F212+F213+F214+F215+F216+F218+F219+F220+F222+F223+F224</f>
        <v>434710</v>
      </c>
      <c r="G211" s="136">
        <f aca="true" t="shared" si="44" ref="G211:L211">G212+G213+G214+G215+G216+G218+G219+G220+G222+G223+G224</f>
        <v>434710</v>
      </c>
      <c r="H211" s="136">
        <f t="shared" si="44"/>
        <v>346412</v>
      </c>
      <c r="I211" s="136">
        <f t="shared" si="44"/>
        <v>79088</v>
      </c>
      <c r="J211" s="136">
        <f t="shared" si="44"/>
        <v>0</v>
      </c>
      <c r="K211" s="136">
        <f t="shared" si="44"/>
        <v>0</v>
      </c>
      <c r="L211" s="136">
        <f t="shared" si="44"/>
        <v>0</v>
      </c>
      <c r="M211" s="136"/>
    </row>
    <row r="212" spans="1:13" ht="24">
      <c r="A212" s="97"/>
      <c r="B212" s="97"/>
      <c r="C212" s="87">
        <v>3020</v>
      </c>
      <c r="D212" s="88" t="s">
        <v>317</v>
      </c>
      <c r="E212" s="137">
        <v>28208</v>
      </c>
      <c r="F212" s="137">
        <f>G212+M212</f>
        <v>30998</v>
      </c>
      <c r="G212" s="132">
        <f>SUM(H212:L212)</f>
        <v>30998</v>
      </c>
      <c r="H212" s="132">
        <v>30998</v>
      </c>
      <c r="I212" s="132"/>
      <c r="J212" s="132"/>
      <c r="K212" s="132"/>
      <c r="L212" s="132"/>
      <c r="M212" s="132"/>
    </row>
    <row r="213" spans="1:13" ht="12.75">
      <c r="A213" s="97"/>
      <c r="B213" s="97"/>
      <c r="C213" s="87">
        <v>4010</v>
      </c>
      <c r="D213" s="88" t="s">
        <v>242</v>
      </c>
      <c r="E213" s="137">
        <v>263633</v>
      </c>
      <c r="F213" s="137">
        <f>G213+M213</f>
        <v>292044</v>
      </c>
      <c r="G213" s="132">
        <f aca="true" t="shared" si="45" ref="G213:G221">SUM(H213:L213)</f>
        <v>292044</v>
      </c>
      <c r="H213" s="132">
        <v>292044</v>
      </c>
      <c r="I213" s="132"/>
      <c r="J213" s="132"/>
      <c r="K213" s="132"/>
      <c r="L213" s="132"/>
      <c r="M213" s="132"/>
    </row>
    <row r="214" spans="1:13" ht="12.75">
      <c r="A214" s="97"/>
      <c r="B214" s="97"/>
      <c r="C214" s="87">
        <v>4040</v>
      </c>
      <c r="D214" s="88" t="s">
        <v>280</v>
      </c>
      <c r="E214" s="137">
        <v>21998</v>
      </c>
      <c r="F214" s="137">
        <f>G214+M214</f>
        <v>23370</v>
      </c>
      <c r="G214" s="132">
        <f t="shared" si="45"/>
        <v>23370</v>
      </c>
      <c r="H214" s="132">
        <v>23370</v>
      </c>
      <c r="I214" s="132"/>
      <c r="J214" s="132"/>
      <c r="K214" s="132"/>
      <c r="L214" s="132"/>
      <c r="M214" s="132"/>
    </row>
    <row r="215" spans="1:13" ht="12.75">
      <c r="A215" s="97"/>
      <c r="B215" s="97"/>
      <c r="C215" s="87">
        <v>4110</v>
      </c>
      <c r="D215" s="88" t="s">
        <v>281</v>
      </c>
      <c r="E215" s="137">
        <v>48470</v>
      </c>
      <c r="F215" s="137">
        <f>G215+M215</f>
        <v>53421</v>
      </c>
      <c r="G215" s="132">
        <f t="shared" si="45"/>
        <v>53421</v>
      </c>
      <c r="H215" s="132"/>
      <c r="I215" s="132">
        <v>53421</v>
      </c>
      <c r="J215" s="132"/>
      <c r="K215" s="132"/>
      <c r="L215" s="132"/>
      <c r="M215" s="132"/>
    </row>
    <row r="216" spans="1:13" ht="12.75">
      <c r="A216" s="97"/>
      <c r="B216" s="97"/>
      <c r="C216" s="87">
        <v>4120</v>
      </c>
      <c r="D216" s="88" t="s">
        <v>244</v>
      </c>
      <c r="E216" s="137">
        <v>7670</v>
      </c>
      <c r="F216" s="137">
        <f>G216+M216</f>
        <v>8465</v>
      </c>
      <c r="G216" s="132">
        <f t="shared" si="45"/>
        <v>8465</v>
      </c>
      <c r="H216" s="132"/>
      <c r="I216" s="132">
        <v>8465</v>
      </c>
      <c r="J216" s="132"/>
      <c r="K216" s="132"/>
      <c r="L216" s="132"/>
      <c r="M216" s="132"/>
    </row>
    <row r="217" spans="1:13" ht="12.75" hidden="1">
      <c r="A217" s="97"/>
      <c r="B217" s="97"/>
      <c r="C217" s="87"/>
      <c r="D217" s="88"/>
      <c r="E217" s="137"/>
      <c r="F217" s="137"/>
      <c r="G217" s="132">
        <f t="shared" si="45"/>
        <v>0</v>
      </c>
      <c r="H217" s="132"/>
      <c r="I217" s="132"/>
      <c r="J217" s="132"/>
      <c r="K217" s="132"/>
      <c r="L217" s="132"/>
      <c r="M217" s="132"/>
    </row>
    <row r="218" spans="1:13" ht="12.75">
      <c r="A218" s="97"/>
      <c r="B218" s="97"/>
      <c r="C218" s="87">
        <v>4210</v>
      </c>
      <c r="D218" s="88" t="s">
        <v>246</v>
      </c>
      <c r="E218" s="137">
        <v>3350</v>
      </c>
      <c r="F218" s="137">
        <f>G218+M218</f>
        <v>3650</v>
      </c>
      <c r="G218" s="132">
        <v>3650</v>
      </c>
      <c r="H218" s="132"/>
      <c r="I218" s="132"/>
      <c r="J218" s="132"/>
      <c r="K218" s="132"/>
      <c r="L218" s="132"/>
      <c r="M218" s="132"/>
    </row>
    <row r="219" spans="1:13" ht="24">
      <c r="A219" s="97"/>
      <c r="B219" s="97"/>
      <c r="C219" s="87">
        <v>4240</v>
      </c>
      <c r="D219" s="88" t="s">
        <v>1</v>
      </c>
      <c r="E219" s="137">
        <v>4450</v>
      </c>
      <c r="F219" s="137">
        <f>G219+M219</f>
        <v>4100</v>
      </c>
      <c r="G219" s="132">
        <v>4100</v>
      </c>
      <c r="H219" s="132"/>
      <c r="I219" s="132"/>
      <c r="J219" s="132">
        <v>0</v>
      </c>
      <c r="K219" s="132"/>
      <c r="L219" s="132"/>
      <c r="M219" s="132"/>
    </row>
    <row r="220" spans="1:13" ht="12.75" hidden="1">
      <c r="A220" s="97"/>
      <c r="B220" s="97"/>
      <c r="C220" s="87"/>
      <c r="D220" s="88"/>
      <c r="E220" s="137"/>
      <c r="F220" s="137"/>
      <c r="G220" s="132">
        <f t="shared" si="45"/>
        <v>0</v>
      </c>
      <c r="H220" s="132"/>
      <c r="I220" s="132"/>
      <c r="J220" s="132"/>
      <c r="K220" s="132"/>
      <c r="L220" s="132"/>
      <c r="M220" s="132"/>
    </row>
    <row r="221" spans="1:13" ht="12.75" hidden="1">
      <c r="A221" s="97"/>
      <c r="B221" s="97"/>
      <c r="C221" s="87"/>
      <c r="D221" s="88"/>
      <c r="E221" s="137"/>
      <c r="F221" s="137"/>
      <c r="G221" s="132">
        <f t="shared" si="45"/>
        <v>0</v>
      </c>
      <c r="H221" s="132"/>
      <c r="I221" s="132"/>
      <c r="J221" s="132"/>
      <c r="K221" s="132"/>
      <c r="L221" s="132"/>
      <c r="M221" s="132"/>
    </row>
    <row r="222" spans="1:13" ht="12.75">
      <c r="A222" s="97"/>
      <c r="B222" s="97"/>
      <c r="C222" s="87">
        <v>4300</v>
      </c>
      <c r="D222" s="88" t="s">
        <v>247</v>
      </c>
      <c r="E222" s="137">
        <v>1070</v>
      </c>
      <c r="F222" s="137">
        <f>G222+M222</f>
        <v>950</v>
      </c>
      <c r="G222" s="132">
        <v>950</v>
      </c>
      <c r="H222" s="132"/>
      <c r="I222" s="132"/>
      <c r="J222" s="132"/>
      <c r="K222" s="132"/>
      <c r="L222" s="132"/>
      <c r="M222" s="132"/>
    </row>
    <row r="223" spans="1:13" ht="12.75">
      <c r="A223" s="97"/>
      <c r="B223" s="97"/>
      <c r="C223" s="87">
        <v>4410</v>
      </c>
      <c r="D223" s="97" t="s">
        <v>248</v>
      </c>
      <c r="E223" s="137">
        <v>520</v>
      </c>
      <c r="F223" s="137">
        <f>G223+M223</f>
        <v>510</v>
      </c>
      <c r="G223" s="132">
        <v>510</v>
      </c>
      <c r="H223" s="132"/>
      <c r="I223" s="132"/>
      <c r="J223" s="132"/>
      <c r="K223" s="132"/>
      <c r="L223" s="132"/>
      <c r="M223" s="132"/>
    </row>
    <row r="224" spans="1:13" ht="24">
      <c r="A224" s="97"/>
      <c r="B224" s="97"/>
      <c r="C224" s="87">
        <v>4440</v>
      </c>
      <c r="D224" s="88" t="s">
        <v>320</v>
      </c>
      <c r="E224" s="137">
        <v>16292</v>
      </c>
      <c r="F224" s="137">
        <f>G224+M224</f>
        <v>17202</v>
      </c>
      <c r="G224" s="132">
        <v>17202</v>
      </c>
      <c r="H224" s="132"/>
      <c r="I224" s="132">
        <v>17202</v>
      </c>
      <c r="J224" s="132"/>
      <c r="K224" s="132"/>
      <c r="L224" s="132"/>
      <c r="M224" s="132"/>
    </row>
    <row r="225" spans="1:13" s="59" customFormat="1" ht="19.5" customHeight="1">
      <c r="A225" s="293"/>
      <c r="B225" s="99">
        <v>80110</v>
      </c>
      <c r="C225" s="99"/>
      <c r="D225" s="100" t="s">
        <v>322</v>
      </c>
      <c r="E225" s="136">
        <f>SUM(E226:E264)</f>
        <v>3141557</v>
      </c>
      <c r="F225" s="136">
        <f>SUM(F226:F264)</f>
        <v>2800890</v>
      </c>
      <c r="G225" s="136">
        <f aca="true" t="shared" si="46" ref="G225:M225">SUM(G226:G264)</f>
        <v>2775890</v>
      </c>
      <c r="H225" s="136">
        <f t="shared" si="46"/>
        <v>2075909</v>
      </c>
      <c r="I225" s="136">
        <f t="shared" si="46"/>
        <v>475723</v>
      </c>
      <c r="J225" s="136">
        <f t="shared" si="46"/>
        <v>0</v>
      </c>
      <c r="K225" s="136">
        <f t="shared" si="46"/>
        <v>0</v>
      </c>
      <c r="L225" s="136">
        <f t="shared" si="46"/>
        <v>0</v>
      </c>
      <c r="M225" s="136">
        <f t="shared" si="46"/>
        <v>25000</v>
      </c>
    </row>
    <row r="226" spans="1:13" ht="24">
      <c r="A226" s="97"/>
      <c r="B226" s="87"/>
      <c r="C226" s="87">
        <v>3020</v>
      </c>
      <c r="D226" s="88" t="s">
        <v>317</v>
      </c>
      <c r="E226" s="137">
        <v>149260</v>
      </c>
      <c r="F226" s="137">
        <f>G226+M226</f>
        <v>164031</v>
      </c>
      <c r="G226" s="132">
        <f>SUM(H226:L226)</f>
        <v>164031</v>
      </c>
      <c r="H226" s="132">
        <v>164031</v>
      </c>
      <c r="I226" s="132"/>
      <c r="J226" s="132"/>
      <c r="K226" s="132"/>
      <c r="L226" s="132"/>
      <c r="M226" s="132"/>
    </row>
    <row r="227" spans="1:13" ht="12.75">
      <c r="A227" s="97"/>
      <c r="B227" s="87"/>
      <c r="C227" s="87">
        <v>4010</v>
      </c>
      <c r="D227" s="88" t="s">
        <v>242</v>
      </c>
      <c r="E227" s="137">
        <v>1676050</v>
      </c>
      <c r="F227" s="137">
        <f>G227+M227</f>
        <v>1774252</v>
      </c>
      <c r="G227" s="132">
        <f aca="true" t="shared" si="47" ref="G227:G264">SUM(H227:L227)</f>
        <v>1774252</v>
      </c>
      <c r="H227" s="132">
        <v>1774252</v>
      </c>
      <c r="I227" s="132"/>
      <c r="J227" s="132"/>
      <c r="K227" s="132"/>
      <c r="L227" s="132"/>
      <c r="M227" s="132"/>
    </row>
    <row r="228" spans="1:13" ht="12.75">
      <c r="A228" s="97"/>
      <c r="B228" s="87"/>
      <c r="C228" s="87">
        <v>4040</v>
      </c>
      <c r="D228" s="88" t="s">
        <v>280</v>
      </c>
      <c r="E228" s="137">
        <v>124341</v>
      </c>
      <c r="F228" s="137">
        <f>G228+M228</f>
        <v>134626</v>
      </c>
      <c r="G228" s="132">
        <f t="shared" si="47"/>
        <v>134626</v>
      </c>
      <c r="H228" s="132">
        <v>134626</v>
      </c>
      <c r="I228" s="132"/>
      <c r="J228" s="132"/>
      <c r="K228" s="132"/>
      <c r="L228" s="132"/>
      <c r="M228" s="132"/>
    </row>
    <row r="229" spans="1:13" ht="12.75">
      <c r="A229" s="97"/>
      <c r="B229" s="87"/>
      <c r="C229" s="87">
        <v>4110</v>
      </c>
      <c r="D229" s="88" t="s">
        <v>281</v>
      </c>
      <c r="E229" s="137">
        <v>300496</v>
      </c>
      <c r="F229" s="137">
        <f>G229+M229</f>
        <v>318708</v>
      </c>
      <c r="G229" s="132">
        <f t="shared" si="47"/>
        <v>318708</v>
      </c>
      <c r="H229" s="132"/>
      <c r="I229" s="132">
        <v>318708</v>
      </c>
      <c r="J229" s="132"/>
      <c r="K229" s="132"/>
      <c r="L229" s="132"/>
      <c r="M229" s="132"/>
    </row>
    <row r="230" spans="1:13" ht="12.75" hidden="1">
      <c r="A230" s="97"/>
      <c r="B230" s="87"/>
      <c r="C230" s="87"/>
      <c r="D230" s="88"/>
      <c r="E230" s="137"/>
      <c r="F230" s="137"/>
      <c r="G230" s="132">
        <f t="shared" si="47"/>
        <v>0</v>
      </c>
      <c r="H230" s="132"/>
      <c r="I230" s="132"/>
      <c r="J230" s="132"/>
      <c r="K230" s="132"/>
      <c r="L230" s="132"/>
      <c r="M230" s="132"/>
    </row>
    <row r="231" spans="1:13" ht="12.75" hidden="1">
      <c r="A231" s="97"/>
      <c r="B231" s="87"/>
      <c r="C231" s="87"/>
      <c r="D231" s="88"/>
      <c r="E231" s="137"/>
      <c r="F231" s="137"/>
      <c r="G231" s="132">
        <f t="shared" si="47"/>
        <v>0</v>
      </c>
      <c r="H231" s="132"/>
      <c r="I231" s="132"/>
      <c r="J231" s="132"/>
      <c r="K231" s="132"/>
      <c r="L231" s="132"/>
      <c r="M231" s="132"/>
    </row>
    <row r="232" spans="1:13" ht="12.75">
      <c r="A232" s="87"/>
      <c r="B232" s="87"/>
      <c r="C232" s="87">
        <v>4120</v>
      </c>
      <c r="D232" s="88" t="s">
        <v>244</v>
      </c>
      <c r="E232" s="137">
        <v>47617</v>
      </c>
      <c r="F232" s="137">
        <f>G232+M232</f>
        <v>50507</v>
      </c>
      <c r="G232" s="132">
        <f t="shared" si="47"/>
        <v>50507</v>
      </c>
      <c r="H232" s="132"/>
      <c r="I232" s="132">
        <v>50507</v>
      </c>
      <c r="J232" s="132"/>
      <c r="K232" s="132"/>
      <c r="L232" s="132"/>
      <c r="M232" s="132"/>
    </row>
    <row r="233" spans="1:13" ht="12.75" hidden="1">
      <c r="A233" s="87"/>
      <c r="B233" s="87"/>
      <c r="C233" s="87"/>
      <c r="D233" s="88"/>
      <c r="E233" s="137"/>
      <c r="F233" s="137"/>
      <c r="G233" s="132">
        <f t="shared" si="47"/>
        <v>0</v>
      </c>
      <c r="H233" s="132"/>
      <c r="I233" s="132"/>
      <c r="J233" s="132"/>
      <c r="K233" s="132"/>
      <c r="L233" s="132"/>
      <c r="M233" s="132"/>
    </row>
    <row r="234" spans="1:13" ht="12.75" hidden="1">
      <c r="A234" s="87"/>
      <c r="B234" s="87"/>
      <c r="C234" s="87"/>
      <c r="D234" s="88"/>
      <c r="E234" s="137"/>
      <c r="F234" s="137"/>
      <c r="G234" s="132">
        <f t="shared" si="47"/>
        <v>0</v>
      </c>
      <c r="H234" s="132"/>
      <c r="I234" s="132"/>
      <c r="J234" s="132"/>
      <c r="K234" s="132"/>
      <c r="L234" s="132"/>
      <c r="M234" s="132"/>
    </row>
    <row r="235" spans="1:13" ht="12.75">
      <c r="A235" s="87"/>
      <c r="B235" s="87"/>
      <c r="C235" s="87">
        <v>4170</v>
      </c>
      <c r="D235" s="88" t="s">
        <v>245</v>
      </c>
      <c r="E235" s="137">
        <v>3000</v>
      </c>
      <c r="F235" s="137">
        <f>G235+M235</f>
        <v>3000</v>
      </c>
      <c r="G235" s="132">
        <f t="shared" si="47"/>
        <v>3000</v>
      </c>
      <c r="H235" s="132">
        <v>3000</v>
      </c>
      <c r="I235" s="132"/>
      <c r="J235" s="132"/>
      <c r="K235" s="132"/>
      <c r="L235" s="132"/>
      <c r="M235" s="132"/>
    </row>
    <row r="236" spans="1:13" ht="12.75" hidden="1">
      <c r="A236" s="87"/>
      <c r="B236" s="87"/>
      <c r="C236" s="87"/>
      <c r="D236" s="88"/>
      <c r="E236" s="137"/>
      <c r="F236" s="137"/>
      <c r="G236" s="132">
        <f t="shared" si="47"/>
        <v>0</v>
      </c>
      <c r="H236" s="132"/>
      <c r="I236" s="132"/>
      <c r="J236" s="132"/>
      <c r="K236" s="132"/>
      <c r="L236" s="132"/>
      <c r="M236" s="132"/>
    </row>
    <row r="237" spans="1:13" ht="12.75" hidden="1">
      <c r="A237" s="87"/>
      <c r="B237" s="87"/>
      <c r="C237" s="87"/>
      <c r="D237" s="88"/>
      <c r="E237" s="137"/>
      <c r="F237" s="137"/>
      <c r="G237" s="132">
        <f t="shared" si="47"/>
        <v>0</v>
      </c>
      <c r="H237" s="132"/>
      <c r="I237" s="132"/>
      <c r="J237" s="132"/>
      <c r="K237" s="132"/>
      <c r="L237" s="132"/>
      <c r="M237" s="132"/>
    </row>
    <row r="238" spans="1:13" ht="12.75">
      <c r="A238" s="87"/>
      <c r="B238" s="87"/>
      <c r="C238" s="87">
        <v>4210</v>
      </c>
      <c r="D238" s="88" t="s">
        <v>246</v>
      </c>
      <c r="E238" s="137">
        <v>135000</v>
      </c>
      <c r="F238" s="137">
        <f>G238+M238</f>
        <v>135000</v>
      </c>
      <c r="G238" s="132">
        <v>135000</v>
      </c>
      <c r="H238" s="132"/>
      <c r="I238" s="132"/>
      <c r="J238" s="132"/>
      <c r="K238" s="132"/>
      <c r="L238" s="132"/>
      <c r="M238" s="132"/>
    </row>
    <row r="239" spans="1:13" ht="12.75" hidden="1">
      <c r="A239" s="87"/>
      <c r="B239" s="87"/>
      <c r="C239" s="87"/>
      <c r="D239" s="88"/>
      <c r="E239" s="137"/>
      <c r="F239" s="137"/>
      <c r="G239" s="132">
        <f t="shared" si="47"/>
        <v>0</v>
      </c>
      <c r="H239" s="132"/>
      <c r="I239" s="132"/>
      <c r="J239" s="132"/>
      <c r="K239" s="132"/>
      <c r="L239" s="132"/>
      <c r="M239" s="132"/>
    </row>
    <row r="240" spans="1:13" ht="12.75" hidden="1">
      <c r="A240" s="87"/>
      <c r="B240" s="87"/>
      <c r="C240" s="87"/>
      <c r="D240" s="88"/>
      <c r="E240" s="137"/>
      <c r="F240" s="137"/>
      <c r="G240" s="132">
        <f t="shared" si="47"/>
        <v>0</v>
      </c>
      <c r="H240" s="132"/>
      <c r="I240" s="132"/>
      <c r="J240" s="132"/>
      <c r="K240" s="132"/>
      <c r="L240" s="132"/>
      <c r="M240" s="132"/>
    </row>
    <row r="241" spans="1:13" ht="24">
      <c r="A241" s="87"/>
      <c r="B241" s="87"/>
      <c r="C241" s="87">
        <v>4240</v>
      </c>
      <c r="D241" s="88" t="s">
        <v>1</v>
      </c>
      <c r="E241" s="137">
        <v>26000</v>
      </c>
      <c r="F241" s="137">
        <f>G241+M241</f>
        <v>10000</v>
      </c>
      <c r="G241" s="132">
        <v>10000</v>
      </c>
      <c r="H241" s="132"/>
      <c r="I241" s="132"/>
      <c r="J241" s="132"/>
      <c r="K241" s="132"/>
      <c r="L241" s="132"/>
      <c r="M241" s="132"/>
    </row>
    <row r="242" spans="1:13" ht="12.75" hidden="1">
      <c r="A242" s="87"/>
      <c r="B242" s="87"/>
      <c r="C242" s="87"/>
      <c r="D242" s="88"/>
      <c r="E242" s="137"/>
      <c r="F242" s="137"/>
      <c r="G242" s="132">
        <f t="shared" si="47"/>
        <v>0</v>
      </c>
      <c r="H242" s="132"/>
      <c r="I242" s="132"/>
      <c r="J242" s="132"/>
      <c r="K242" s="132"/>
      <c r="L242" s="132"/>
      <c r="M242" s="132"/>
    </row>
    <row r="243" spans="1:13" ht="12.75" hidden="1">
      <c r="A243" s="87"/>
      <c r="B243" s="87"/>
      <c r="C243" s="87"/>
      <c r="D243" s="88"/>
      <c r="E243" s="137"/>
      <c r="F243" s="137"/>
      <c r="G243" s="132">
        <f t="shared" si="47"/>
        <v>0</v>
      </c>
      <c r="H243" s="132"/>
      <c r="I243" s="132"/>
      <c r="J243" s="132"/>
      <c r="K243" s="132"/>
      <c r="L243" s="132"/>
      <c r="M243" s="132"/>
    </row>
    <row r="244" spans="1:13" ht="12.75">
      <c r="A244" s="87"/>
      <c r="B244" s="87"/>
      <c r="C244" s="87">
        <v>4260</v>
      </c>
      <c r="D244" s="88" t="s">
        <v>267</v>
      </c>
      <c r="E244" s="137">
        <v>25000</v>
      </c>
      <c r="F244" s="137">
        <f>G244+M244</f>
        <v>26000</v>
      </c>
      <c r="G244" s="132">
        <v>26000</v>
      </c>
      <c r="H244" s="132"/>
      <c r="I244" s="132"/>
      <c r="J244" s="132"/>
      <c r="K244" s="132"/>
      <c r="L244" s="132"/>
      <c r="M244" s="132"/>
    </row>
    <row r="245" spans="1:13" ht="12.75" hidden="1">
      <c r="A245" s="87"/>
      <c r="B245" s="87"/>
      <c r="C245" s="87"/>
      <c r="D245" s="88"/>
      <c r="E245" s="137"/>
      <c r="F245" s="137"/>
      <c r="G245" s="132">
        <f t="shared" si="47"/>
        <v>0</v>
      </c>
      <c r="H245" s="132"/>
      <c r="I245" s="132"/>
      <c r="J245" s="132"/>
      <c r="K245" s="132"/>
      <c r="L245" s="132"/>
      <c r="M245" s="132"/>
    </row>
    <row r="246" spans="1:13" ht="12.75" hidden="1">
      <c r="A246" s="87"/>
      <c r="B246" s="87"/>
      <c r="C246" s="87"/>
      <c r="D246" s="88"/>
      <c r="E246" s="137"/>
      <c r="F246" s="137"/>
      <c r="G246" s="132">
        <f t="shared" si="47"/>
        <v>0</v>
      </c>
      <c r="H246" s="132"/>
      <c r="I246" s="132"/>
      <c r="J246" s="132"/>
      <c r="K246" s="132"/>
      <c r="L246" s="132"/>
      <c r="M246" s="132"/>
    </row>
    <row r="247" spans="1:13" ht="12.75">
      <c r="A247" s="87"/>
      <c r="B247" s="87"/>
      <c r="C247" s="87">
        <v>4270</v>
      </c>
      <c r="D247" s="88" t="s">
        <v>261</v>
      </c>
      <c r="E247" s="137">
        <v>30000</v>
      </c>
      <c r="F247" s="137">
        <f>G247+M247</f>
        <v>8000</v>
      </c>
      <c r="G247" s="132">
        <v>8000</v>
      </c>
      <c r="H247" s="132"/>
      <c r="I247" s="132"/>
      <c r="J247" s="132"/>
      <c r="K247" s="132"/>
      <c r="L247" s="132"/>
      <c r="M247" s="132"/>
    </row>
    <row r="248" spans="1:13" ht="12.75">
      <c r="A248" s="87"/>
      <c r="B248" s="87"/>
      <c r="C248" s="87">
        <v>4300</v>
      </c>
      <c r="D248" s="88" t="s">
        <v>247</v>
      </c>
      <c r="E248" s="137">
        <v>16000</v>
      </c>
      <c r="F248" s="137">
        <f>G248+M248</f>
        <v>19358</v>
      </c>
      <c r="G248" s="132">
        <v>19358</v>
      </c>
      <c r="H248" s="132"/>
      <c r="I248" s="132"/>
      <c r="J248" s="132"/>
      <c r="K248" s="132"/>
      <c r="L248" s="132"/>
      <c r="M248" s="132"/>
    </row>
    <row r="249" spans="1:13" ht="12.75" hidden="1">
      <c r="A249" s="87"/>
      <c r="B249" s="87"/>
      <c r="C249" s="87"/>
      <c r="D249" s="88"/>
      <c r="E249" s="137"/>
      <c r="F249" s="137"/>
      <c r="G249" s="132">
        <f t="shared" si="47"/>
        <v>0</v>
      </c>
      <c r="H249" s="132"/>
      <c r="I249" s="132"/>
      <c r="J249" s="132"/>
      <c r="K249" s="132"/>
      <c r="L249" s="132"/>
      <c r="M249" s="132"/>
    </row>
    <row r="250" spans="1:13" ht="12.75" hidden="1">
      <c r="A250" s="87"/>
      <c r="B250" s="87"/>
      <c r="C250" s="87"/>
      <c r="D250" s="88"/>
      <c r="E250" s="137"/>
      <c r="F250" s="137"/>
      <c r="G250" s="132">
        <f t="shared" si="47"/>
        <v>0</v>
      </c>
      <c r="H250" s="132"/>
      <c r="I250" s="132"/>
      <c r="J250" s="132"/>
      <c r="K250" s="132"/>
      <c r="L250" s="132"/>
      <c r="M250" s="132"/>
    </row>
    <row r="251" spans="1:13" ht="12.75">
      <c r="A251" s="87"/>
      <c r="B251" s="87"/>
      <c r="C251" s="87">
        <v>4350</v>
      </c>
      <c r="D251" s="88" t="s">
        <v>288</v>
      </c>
      <c r="E251" s="137">
        <v>2000</v>
      </c>
      <c r="F251" s="137">
        <f>G251+M251</f>
        <v>1400</v>
      </c>
      <c r="G251" s="132">
        <v>1400</v>
      </c>
      <c r="H251" s="132"/>
      <c r="I251" s="132"/>
      <c r="J251" s="132"/>
      <c r="K251" s="132"/>
      <c r="L251" s="132"/>
      <c r="M251" s="132"/>
    </row>
    <row r="252" spans="1:13" ht="22.5" customHeight="1">
      <c r="A252" s="87"/>
      <c r="B252" s="87"/>
      <c r="C252" s="87">
        <v>4360</v>
      </c>
      <c r="D252" s="88" t="s">
        <v>289</v>
      </c>
      <c r="E252" s="137">
        <v>2000</v>
      </c>
      <c r="F252" s="137">
        <f>G252+M252</f>
        <v>2000</v>
      </c>
      <c r="G252" s="132">
        <v>2000</v>
      </c>
      <c r="H252" s="132"/>
      <c r="I252" s="132"/>
      <c r="J252" s="132">
        <v>0</v>
      </c>
      <c r="K252" s="132"/>
      <c r="L252" s="132"/>
      <c r="M252" s="132"/>
    </row>
    <row r="253" spans="1:13" ht="22.5" customHeight="1">
      <c r="A253" s="87"/>
      <c r="B253" s="87"/>
      <c r="C253" s="87">
        <v>4370</v>
      </c>
      <c r="D253" s="88" t="s">
        <v>290</v>
      </c>
      <c r="E253" s="137">
        <v>3300</v>
      </c>
      <c r="F253" s="137">
        <f>G253+M253</f>
        <v>3500</v>
      </c>
      <c r="G253" s="132">
        <v>3500</v>
      </c>
      <c r="H253" s="132"/>
      <c r="I253" s="132"/>
      <c r="J253" s="132"/>
      <c r="K253" s="132"/>
      <c r="L253" s="132"/>
      <c r="M253" s="132"/>
    </row>
    <row r="254" spans="1:13" ht="12.75">
      <c r="A254" s="87"/>
      <c r="B254" s="87"/>
      <c r="C254" s="87">
        <v>4410</v>
      </c>
      <c r="D254" s="88" t="s">
        <v>248</v>
      </c>
      <c r="E254" s="137">
        <v>7000</v>
      </c>
      <c r="F254" s="137">
        <f>G254+M254</f>
        <v>7000</v>
      </c>
      <c r="G254" s="132">
        <v>7000</v>
      </c>
      <c r="H254" s="132"/>
      <c r="I254" s="132"/>
      <c r="J254" s="132"/>
      <c r="K254" s="132"/>
      <c r="L254" s="132"/>
      <c r="M254" s="132"/>
    </row>
    <row r="255" spans="1:13" ht="12.75" hidden="1">
      <c r="A255" s="87"/>
      <c r="B255" s="87"/>
      <c r="C255" s="87"/>
      <c r="D255" s="88"/>
      <c r="E255" s="137"/>
      <c r="F255" s="137"/>
      <c r="G255" s="132">
        <f t="shared" si="47"/>
        <v>0</v>
      </c>
      <c r="H255" s="132"/>
      <c r="I255" s="132"/>
      <c r="J255" s="132"/>
      <c r="K255" s="132"/>
      <c r="L255" s="132"/>
      <c r="M255" s="132"/>
    </row>
    <row r="256" spans="1:13" ht="12.75" hidden="1">
      <c r="A256" s="87"/>
      <c r="B256" s="87"/>
      <c r="C256" s="87"/>
      <c r="D256" s="88"/>
      <c r="E256" s="137"/>
      <c r="F256" s="137"/>
      <c r="G256" s="132">
        <f t="shared" si="47"/>
        <v>0</v>
      </c>
      <c r="H256" s="132"/>
      <c r="I256" s="132"/>
      <c r="J256" s="132"/>
      <c r="K256" s="132"/>
      <c r="L256" s="132"/>
      <c r="M256" s="132"/>
    </row>
    <row r="257" spans="1:13" ht="12.75" hidden="1">
      <c r="A257" s="87"/>
      <c r="B257" s="87"/>
      <c r="C257" s="87"/>
      <c r="D257" s="88"/>
      <c r="E257" s="137"/>
      <c r="F257" s="137"/>
      <c r="G257" s="132">
        <f t="shared" si="47"/>
        <v>0</v>
      </c>
      <c r="H257" s="132"/>
      <c r="I257" s="132"/>
      <c r="J257" s="132"/>
      <c r="K257" s="132"/>
      <c r="L257" s="132"/>
      <c r="M257" s="132"/>
    </row>
    <row r="258" spans="1:13" ht="12.75">
      <c r="A258" s="87"/>
      <c r="B258" s="87"/>
      <c r="C258" s="87">
        <v>4430</v>
      </c>
      <c r="D258" s="88" t="s">
        <v>319</v>
      </c>
      <c r="E258" s="137">
        <v>4000</v>
      </c>
      <c r="F258" s="137">
        <f aca="true" t="shared" si="48" ref="F258:F264">G258+M258</f>
        <v>4000</v>
      </c>
      <c r="G258" s="132">
        <v>4000</v>
      </c>
      <c r="H258" s="132"/>
      <c r="I258" s="132"/>
      <c r="J258" s="132"/>
      <c r="K258" s="132"/>
      <c r="L258" s="132"/>
      <c r="M258" s="132"/>
    </row>
    <row r="259" spans="1:13" ht="24">
      <c r="A259" s="87"/>
      <c r="B259" s="87"/>
      <c r="C259" s="87">
        <v>4440</v>
      </c>
      <c r="D259" s="88" t="s">
        <v>320</v>
      </c>
      <c r="E259" s="137">
        <v>103734</v>
      </c>
      <c r="F259" s="137">
        <f t="shared" si="48"/>
        <v>106508</v>
      </c>
      <c r="G259" s="132">
        <v>106508</v>
      </c>
      <c r="H259" s="132"/>
      <c r="I259" s="132">
        <v>106508</v>
      </c>
      <c r="J259" s="132"/>
      <c r="K259" s="132"/>
      <c r="L259" s="132"/>
      <c r="M259" s="132"/>
    </row>
    <row r="260" spans="1:13" ht="24">
      <c r="A260" s="87"/>
      <c r="B260" s="87"/>
      <c r="C260" s="87">
        <v>4700</v>
      </c>
      <c r="D260" s="88" t="s">
        <v>294</v>
      </c>
      <c r="E260" s="137">
        <v>1500</v>
      </c>
      <c r="F260" s="137">
        <f t="shared" si="48"/>
        <v>1500</v>
      </c>
      <c r="G260" s="132">
        <v>1500</v>
      </c>
      <c r="H260" s="132"/>
      <c r="I260" s="132"/>
      <c r="J260" s="132"/>
      <c r="K260" s="132"/>
      <c r="L260" s="132"/>
      <c r="M260" s="132"/>
    </row>
    <row r="261" spans="1:13" ht="30" customHeight="1">
      <c r="A261" s="87"/>
      <c r="B261" s="87"/>
      <c r="C261" s="87">
        <v>4740</v>
      </c>
      <c r="D261" s="88" t="s">
        <v>2</v>
      </c>
      <c r="E261" s="137">
        <v>2000</v>
      </c>
      <c r="F261" s="137">
        <f t="shared" si="48"/>
        <v>1500</v>
      </c>
      <c r="G261" s="132">
        <v>1500</v>
      </c>
      <c r="H261" s="132"/>
      <c r="I261" s="132"/>
      <c r="J261" s="132"/>
      <c r="K261" s="132"/>
      <c r="L261" s="132"/>
      <c r="M261" s="132"/>
    </row>
    <row r="262" spans="1:13" ht="24">
      <c r="A262" s="87"/>
      <c r="B262" s="87"/>
      <c r="C262" s="87">
        <v>4750</v>
      </c>
      <c r="D262" s="88" t="s">
        <v>251</v>
      </c>
      <c r="E262" s="137">
        <v>10000</v>
      </c>
      <c r="F262" s="137">
        <f t="shared" si="48"/>
        <v>5000</v>
      </c>
      <c r="G262" s="132">
        <v>5000</v>
      </c>
      <c r="H262" s="132"/>
      <c r="I262" s="132"/>
      <c r="J262" s="132"/>
      <c r="K262" s="132"/>
      <c r="L262" s="132"/>
      <c r="M262" s="132"/>
    </row>
    <row r="263" spans="1:13" ht="20.25" customHeight="1">
      <c r="A263" s="87"/>
      <c r="B263" s="87"/>
      <c r="C263" s="87">
        <v>6050</v>
      </c>
      <c r="D263" s="88" t="s">
        <v>234</v>
      </c>
      <c r="E263" s="137">
        <v>467259</v>
      </c>
      <c r="F263" s="137">
        <f t="shared" si="48"/>
        <v>25000</v>
      </c>
      <c r="G263" s="132"/>
      <c r="H263" s="132"/>
      <c r="I263" s="132"/>
      <c r="J263" s="132"/>
      <c r="K263" s="132"/>
      <c r="L263" s="132"/>
      <c r="M263" s="132">
        <v>25000</v>
      </c>
    </row>
    <row r="264" spans="1:13" ht="24">
      <c r="A264" s="87"/>
      <c r="B264" s="87"/>
      <c r="C264" s="87">
        <v>6060</v>
      </c>
      <c r="D264" s="88" t="s">
        <v>262</v>
      </c>
      <c r="E264" s="137">
        <v>6000</v>
      </c>
      <c r="F264" s="137">
        <f t="shared" si="48"/>
        <v>0</v>
      </c>
      <c r="G264" s="132">
        <f t="shared" si="47"/>
        <v>0</v>
      </c>
      <c r="H264" s="132"/>
      <c r="I264" s="132"/>
      <c r="J264" s="132"/>
      <c r="K264" s="132"/>
      <c r="L264" s="132"/>
      <c r="M264" s="132"/>
    </row>
    <row r="265" spans="1:13" s="59" customFormat="1" ht="19.5" customHeight="1">
      <c r="A265" s="99"/>
      <c r="B265" s="99">
        <v>80113</v>
      </c>
      <c r="C265" s="99"/>
      <c r="D265" s="100" t="s">
        <v>324</v>
      </c>
      <c r="E265" s="136">
        <f>E266</f>
        <v>739500</v>
      </c>
      <c r="F265" s="136">
        <f>F266</f>
        <v>834000</v>
      </c>
      <c r="G265" s="136">
        <f>G266</f>
        <v>834000</v>
      </c>
      <c r="H265" s="136"/>
      <c r="I265" s="136"/>
      <c r="J265" s="136"/>
      <c r="K265" s="136"/>
      <c r="L265" s="136"/>
      <c r="M265" s="136"/>
    </row>
    <row r="266" spans="1:13" ht="12.75">
      <c r="A266" s="87"/>
      <c r="B266" s="87"/>
      <c r="C266" s="87">
        <v>4300</v>
      </c>
      <c r="D266" s="88" t="s">
        <v>247</v>
      </c>
      <c r="E266" s="137">
        <v>739500</v>
      </c>
      <c r="F266" s="137">
        <f>G266+M266</f>
        <v>834000</v>
      </c>
      <c r="G266" s="132">
        <v>834000</v>
      </c>
      <c r="H266" s="132"/>
      <c r="I266" s="132"/>
      <c r="J266" s="132"/>
      <c r="K266" s="132"/>
      <c r="L266" s="132"/>
      <c r="M266" s="132"/>
    </row>
    <row r="267" spans="1:13" s="59" customFormat="1" ht="24">
      <c r="A267" s="99"/>
      <c r="B267" s="99">
        <v>80114</v>
      </c>
      <c r="C267" s="99"/>
      <c r="D267" s="100" t="s">
        <v>325</v>
      </c>
      <c r="E267" s="136">
        <f>SUM(E268:E284)</f>
        <v>381303</v>
      </c>
      <c r="F267" s="136">
        <f>SUM(F268:F284)</f>
        <v>397191</v>
      </c>
      <c r="G267" s="136">
        <f aca="true" t="shared" si="49" ref="G267:L267">SUM(G268:G284)</f>
        <v>397191</v>
      </c>
      <c r="H267" s="136">
        <f t="shared" si="49"/>
        <v>289054</v>
      </c>
      <c r="I267" s="136">
        <f t="shared" si="49"/>
        <v>61337</v>
      </c>
      <c r="J267" s="136">
        <f t="shared" si="49"/>
        <v>0</v>
      </c>
      <c r="K267" s="136">
        <f t="shared" si="49"/>
        <v>0</v>
      </c>
      <c r="L267" s="136">
        <f t="shared" si="49"/>
        <v>0</v>
      </c>
      <c r="M267" s="136"/>
    </row>
    <row r="268" spans="1:13" ht="12.75">
      <c r="A268" s="87"/>
      <c r="B268" s="87"/>
      <c r="C268" s="87">
        <v>4010</v>
      </c>
      <c r="D268" s="88" t="s">
        <v>242</v>
      </c>
      <c r="E268" s="137">
        <v>242592</v>
      </c>
      <c r="F268" s="137">
        <f aca="true" t="shared" si="50" ref="F268:F284">G268+M268</f>
        <v>271554</v>
      </c>
      <c r="G268" s="132">
        <f>SUM(H268:L268)</f>
        <v>271554</v>
      </c>
      <c r="H268" s="132">
        <v>271554</v>
      </c>
      <c r="I268" s="132"/>
      <c r="J268" s="132"/>
      <c r="K268" s="132"/>
      <c r="L268" s="132"/>
      <c r="M268" s="132"/>
    </row>
    <row r="269" spans="1:13" ht="12.75">
      <c r="A269" s="87"/>
      <c r="B269" s="87"/>
      <c r="C269" s="87">
        <v>4040</v>
      </c>
      <c r="D269" s="88" t="s">
        <v>280</v>
      </c>
      <c r="E269" s="137">
        <v>15020</v>
      </c>
      <c r="F269" s="137">
        <f t="shared" si="50"/>
        <v>16000</v>
      </c>
      <c r="G269" s="132">
        <f>SUM(H269:L269)</f>
        <v>16000</v>
      </c>
      <c r="H269" s="132">
        <v>16000</v>
      </c>
      <c r="I269" s="132"/>
      <c r="J269" s="132"/>
      <c r="K269" s="132"/>
      <c r="L269" s="132"/>
      <c r="M269" s="132"/>
    </row>
    <row r="270" spans="1:13" ht="12.75">
      <c r="A270" s="87"/>
      <c r="B270" s="87"/>
      <c r="C270" s="87">
        <v>4110</v>
      </c>
      <c r="D270" s="88" t="s">
        <v>281</v>
      </c>
      <c r="E270" s="137">
        <v>39981</v>
      </c>
      <c r="F270" s="137">
        <f t="shared" si="50"/>
        <v>44688</v>
      </c>
      <c r="G270" s="132">
        <f>SUM(H270:L270)</f>
        <v>44688</v>
      </c>
      <c r="H270" s="132"/>
      <c r="I270" s="132">
        <v>44688</v>
      </c>
      <c r="J270" s="132"/>
      <c r="K270" s="132"/>
      <c r="L270" s="132"/>
      <c r="M270" s="132"/>
    </row>
    <row r="271" spans="1:13" ht="12.75">
      <c r="A271" s="87"/>
      <c r="B271" s="87"/>
      <c r="C271" s="87">
        <v>4120</v>
      </c>
      <c r="D271" s="88" t="s">
        <v>244</v>
      </c>
      <c r="E271" s="137">
        <v>6336</v>
      </c>
      <c r="F271" s="137">
        <f t="shared" si="50"/>
        <v>7082</v>
      </c>
      <c r="G271" s="132">
        <f>SUM(H271:L271)</f>
        <v>7082</v>
      </c>
      <c r="H271" s="132"/>
      <c r="I271" s="132">
        <v>7082</v>
      </c>
      <c r="J271" s="132"/>
      <c r="K271" s="132"/>
      <c r="L271" s="132"/>
      <c r="M271" s="132"/>
    </row>
    <row r="272" spans="1:13" ht="12.75">
      <c r="A272" s="87"/>
      <c r="B272" s="87"/>
      <c r="C272" s="87">
        <v>4170</v>
      </c>
      <c r="D272" s="88" t="s">
        <v>245</v>
      </c>
      <c r="E272" s="137">
        <v>1000</v>
      </c>
      <c r="F272" s="137">
        <f t="shared" si="50"/>
        <v>1500</v>
      </c>
      <c r="G272" s="132">
        <f>SUM(H272:L272)</f>
        <v>1500</v>
      </c>
      <c r="H272" s="132">
        <v>1500</v>
      </c>
      <c r="I272" s="132"/>
      <c r="J272" s="132"/>
      <c r="K272" s="132"/>
      <c r="L272" s="132"/>
      <c r="M272" s="132"/>
    </row>
    <row r="273" spans="1:13" ht="12.75">
      <c r="A273" s="87"/>
      <c r="B273" s="87"/>
      <c r="C273" s="87">
        <v>4210</v>
      </c>
      <c r="D273" s="88" t="s">
        <v>246</v>
      </c>
      <c r="E273" s="137">
        <v>24200</v>
      </c>
      <c r="F273" s="137">
        <f t="shared" si="50"/>
        <v>15000</v>
      </c>
      <c r="G273" s="132">
        <v>15000</v>
      </c>
      <c r="H273" s="132"/>
      <c r="I273" s="132"/>
      <c r="J273" s="132"/>
      <c r="K273" s="132"/>
      <c r="L273" s="132"/>
      <c r="M273" s="132"/>
    </row>
    <row r="274" spans="1:13" ht="12.75">
      <c r="A274" s="87"/>
      <c r="B274" s="87"/>
      <c r="C274" s="87">
        <v>4270</v>
      </c>
      <c r="D274" s="88" t="s">
        <v>261</v>
      </c>
      <c r="E274" s="137">
        <v>500</v>
      </c>
      <c r="F274" s="137">
        <f t="shared" si="50"/>
        <v>1000</v>
      </c>
      <c r="G274" s="132">
        <v>1000</v>
      </c>
      <c r="H274" s="132"/>
      <c r="I274" s="132"/>
      <c r="J274" s="132"/>
      <c r="K274" s="132"/>
      <c r="L274" s="132"/>
      <c r="M274" s="132"/>
    </row>
    <row r="275" spans="1:13" ht="12.75">
      <c r="A275" s="87"/>
      <c r="B275" s="87"/>
      <c r="C275" s="87">
        <v>4300</v>
      </c>
      <c r="D275" s="88" t="s">
        <v>247</v>
      </c>
      <c r="E275" s="137">
        <v>13700</v>
      </c>
      <c r="F275" s="137">
        <f t="shared" si="50"/>
        <v>7000</v>
      </c>
      <c r="G275" s="132">
        <v>7000</v>
      </c>
      <c r="H275" s="132"/>
      <c r="I275" s="132"/>
      <c r="J275" s="132"/>
      <c r="K275" s="132"/>
      <c r="L275" s="132"/>
      <c r="M275" s="132"/>
    </row>
    <row r="276" spans="1:13" ht="12.75">
      <c r="A276" s="87"/>
      <c r="B276" s="87"/>
      <c r="C276" s="87">
        <v>4350</v>
      </c>
      <c r="D276" s="88" t="s">
        <v>288</v>
      </c>
      <c r="E276" s="137">
        <v>0</v>
      </c>
      <c r="F276" s="137">
        <f t="shared" si="50"/>
        <v>0</v>
      </c>
      <c r="G276" s="132">
        <f>SUM(H276:L276)</f>
        <v>0</v>
      </c>
      <c r="H276" s="132"/>
      <c r="I276" s="132"/>
      <c r="J276" s="132"/>
      <c r="K276" s="132"/>
      <c r="L276" s="132"/>
      <c r="M276" s="132"/>
    </row>
    <row r="277" spans="1:13" ht="26.25" customHeight="1">
      <c r="A277" s="87"/>
      <c r="B277" s="87"/>
      <c r="C277" s="87">
        <v>4370</v>
      </c>
      <c r="D277" s="88" t="s">
        <v>290</v>
      </c>
      <c r="E277" s="137">
        <v>5000</v>
      </c>
      <c r="F277" s="137">
        <f t="shared" si="50"/>
        <v>4000</v>
      </c>
      <c r="G277" s="132">
        <v>4000</v>
      </c>
      <c r="H277" s="132"/>
      <c r="I277" s="132"/>
      <c r="J277" s="132"/>
      <c r="K277" s="132"/>
      <c r="L277" s="132"/>
      <c r="M277" s="132"/>
    </row>
    <row r="278" spans="1:13" ht="12.75">
      <c r="A278" s="87"/>
      <c r="B278" s="87"/>
      <c r="C278" s="87">
        <v>4410</v>
      </c>
      <c r="D278" s="88" t="s">
        <v>248</v>
      </c>
      <c r="E278" s="137">
        <v>9000</v>
      </c>
      <c r="F278" s="137">
        <f t="shared" si="50"/>
        <v>8000</v>
      </c>
      <c r="G278" s="132">
        <v>8000</v>
      </c>
      <c r="H278" s="132"/>
      <c r="I278" s="132"/>
      <c r="J278" s="132"/>
      <c r="K278" s="132"/>
      <c r="L278" s="132"/>
      <c r="M278" s="132"/>
    </row>
    <row r="279" spans="1:13" ht="12.75">
      <c r="A279" s="87"/>
      <c r="B279" s="87"/>
      <c r="C279" s="87">
        <v>4430</v>
      </c>
      <c r="D279" s="88" t="s">
        <v>249</v>
      </c>
      <c r="E279" s="137">
        <v>1100</v>
      </c>
      <c r="F279" s="137">
        <f t="shared" si="50"/>
        <v>800</v>
      </c>
      <c r="G279" s="132">
        <v>800</v>
      </c>
      <c r="H279" s="132"/>
      <c r="I279" s="132"/>
      <c r="J279" s="132"/>
      <c r="K279" s="132"/>
      <c r="L279" s="132"/>
      <c r="M279" s="132"/>
    </row>
    <row r="280" spans="1:13" ht="24">
      <c r="A280" s="87"/>
      <c r="B280" s="87"/>
      <c r="C280" s="87">
        <v>4440</v>
      </c>
      <c r="D280" s="88" t="s">
        <v>320</v>
      </c>
      <c r="E280" s="137">
        <v>9374</v>
      </c>
      <c r="F280" s="137">
        <f t="shared" si="50"/>
        <v>9567</v>
      </c>
      <c r="G280" s="132">
        <v>9567</v>
      </c>
      <c r="H280" s="132"/>
      <c r="I280" s="132">
        <v>9567</v>
      </c>
      <c r="J280" s="132"/>
      <c r="K280" s="132"/>
      <c r="L280" s="132"/>
      <c r="M280" s="132"/>
    </row>
    <row r="281" spans="1:13" ht="24">
      <c r="A281" s="87"/>
      <c r="B281" s="87"/>
      <c r="C281" s="87">
        <v>4700</v>
      </c>
      <c r="D281" s="88" t="s">
        <v>294</v>
      </c>
      <c r="E281" s="137">
        <v>3500</v>
      </c>
      <c r="F281" s="137">
        <f t="shared" si="50"/>
        <v>3000</v>
      </c>
      <c r="G281" s="132">
        <v>3000</v>
      </c>
      <c r="H281" s="132"/>
      <c r="I281" s="132"/>
      <c r="J281" s="132"/>
      <c r="K281" s="132"/>
      <c r="L281" s="132"/>
      <c r="M281" s="132"/>
    </row>
    <row r="282" spans="1:13" ht="30" customHeight="1">
      <c r="A282" s="87"/>
      <c r="B282" s="87"/>
      <c r="C282" s="87">
        <v>4740</v>
      </c>
      <c r="D282" s="88" t="s">
        <v>2</v>
      </c>
      <c r="E282" s="137">
        <v>3000</v>
      </c>
      <c r="F282" s="137">
        <f t="shared" si="50"/>
        <v>2000</v>
      </c>
      <c r="G282" s="132">
        <v>2000</v>
      </c>
      <c r="H282" s="132"/>
      <c r="I282" s="132"/>
      <c r="J282" s="132"/>
      <c r="K282" s="132"/>
      <c r="L282" s="132"/>
      <c r="M282" s="132"/>
    </row>
    <row r="283" spans="1:13" ht="24">
      <c r="A283" s="87"/>
      <c r="B283" s="87"/>
      <c r="C283" s="87">
        <v>4750</v>
      </c>
      <c r="D283" s="88" t="s">
        <v>251</v>
      </c>
      <c r="E283" s="137">
        <v>7000</v>
      </c>
      <c r="F283" s="137">
        <f t="shared" si="50"/>
        <v>6000</v>
      </c>
      <c r="G283" s="132">
        <v>6000</v>
      </c>
      <c r="H283" s="132"/>
      <c r="I283" s="132"/>
      <c r="J283" s="132"/>
      <c r="K283" s="132"/>
      <c r="L283" s="132"/>
      <c r="M283" s="132"/>
    </row>
    <row r="284" spans="1:13" ht="24">
      <c r="A284" s="87"/>
      <c r="B284" s="87"/>
      <c r="C284" s="87">
        <v>6060</v>
      </c>
      <c r="D284" s="88" t="s">
        <v>262</v>
      </c>
      <c r="E284" s="137">
        <v>0</v>
      </c>
      <c r="F284" s="137">
        <f t="shared" si="50"/>
        <v>0</v>
      </c>
      <c r="G284" s="132">
        <f>SUM(H284:L284)</f>
        <v>0</v>
      </c>
      <c r="H284" s="132"/>
      <c r="I284" s="132"/>
      <c r="J284" s="132"/>
      <c r="K284" s="132"/>
      <c r="L284" s="132"/>
      <c r="M284" s="132"/>
    </row>
    <row r="285" spans="1:13" s="59" customFormat="1" ht="21" customHeight="1">
      <c r="A285" s="99"/>
      <c r="B285" s="99">
        <v>80146</v>
      </c>
      <c r="C285" s="99"/>
      <c r="D285" s="100" t="s">
        <v>347</v>
      </c>
      <c r="E285" s="136">
        <f>E286+E287</f>
        <v>45775</v>
      </c>
      <c r="F285" s="136">
        <f>F286+F287</f>
        <v>50055</v>
      </c>
      <c r="G285" s="136">
        <f aca="true" t="shared" si="51" ref="G285:L285">G286+G287</f>
        <v>50055</v>
      </c>
      <c r="H285" s="136">
        <f t="shared" si="51"/>
        <v>0</v>
      </c>
      <c r="I285" s="136">
        <f t="shared" si="51"/>
        <v>0</v>
      </c>
      <c r="J285" s="136">
        <f t="shared" si="51"/>
        <v>0</v>
      </c>
      <c r="K285" s="136">
        <f t="shared" si="51"/>
        <v>0</v>
      </c>
      <c r="L285" s="136">
        <f t="shared" si="51"/>
        <v>0</v>
      </c>
      <c r="M285" s="136"/>
    </row>
    <row r="286" spans="1:13" ht="12.75">
      <c r="A286" s="87"/>
      <c r="B286" s="87"/>
      <c r="C286" s="87">
        <v>4300</v>
      </c>
      <c r="D286" s="88" t="s">
        <v>247</v>
      </c>
      <c r="E286" s="137">
        <v>31629</v>
      </c>
      <c r="F286" s="137">
        <f>G286+M286</f>
        <v>35039</v>
      </c>
      <c r="G286" s="132">
        <v>35039</v>
      </c>
      <c r="H286" s="132"/>
      <c r="I286" s="132"/>
      <c r="J286" s="132"/>
      <c r="K286" s="132"/>
      <c r="L286" s="132"/>
      <c r="M286" s="132"/>
    </row>
    <row r="287" spans="1:13" ht="24">
      <c r="A287" s="87"/>
      <c r="B287" s="87"/>
      <c r="C287" s="87">
        <v>4700</v>
      </c>
      <c r="D287" s="88" t="s">
        <v>294</v>
      </c>
      <c r="E287" s="137">
        <v>14146</v>
      </c>
      <c r="F287" s="137">
        <f>G287+M287</f>
        <v>15016</v>
      </c>
      <c r="G287" s="132">
        <v>15016</v>
      </c>
      <c r="H287" s="132"/>
      <c r="I287" s="132"/>
      <c r="J287" s="132">
        <v>0</v>
      </c>
      <c r="K287" s="132"/>
      <c r="L287" s="132"/>
      <c r="M287" s="132"/>
    </row>
    <row r="288" spans="1:13" s="59" customFormat="1" ht="21" customHeight="1">
      <c r="A288" s="99"/>
      <c r="B288" s="99">
        <v>80148</v>
      </c>
      <c r="C288" s="99"/>
      <c r="D288" s="100" t="s">
        <v>326</v>
      </c>
      <c r="E288" s="136">
        <f>SUM(E289:E307)</f>
        <v>491824</v>
      </c>
      <c r="F288" s="136">
        <f>SUM(F289:F307)</f>
        <v>464249</v>
      </c>
      <c r="G288" s="136">
        <f>SUM(G289:G307)</f>
        <v>464249</v>
      </c>
      <c r="H288" s="136">
        <f>SUM(H289:H307)</f>
        <v>128991</v>
      </c>
      <c r="I288" s="136">
        <f>SUM(I289:I307)</f>
        <v>28608</v>
      </c>
      <c r="J288" s="136">
        <f>SUM(J289:K307)</f>
        <v>0</v>
      </c>
      <c r="K288" s="136">
        <f>SUM(K289:L307)</f>
        <v>0</v>
      </c>
      <c r="L288" s="136">
        <f>SUM(L289:M307)</f>
        <v>0</v>
      </c>
      <c r="M288" s="136"/>
    </row>
    <row r="289" spans="1:13" ht="24">
      <c r="A289" s="87"/>
      <c r="B289" s="99"/>
      <c r="C289" s="84">
        <v>3020</v>
      </c>
      <c r="D289" s="88" t="s">
        <v>323</v>
      </c>
      <c r="E289" s="139">
        <v>6000</v>
      </c>
      <c r="F289" s="139">
        <f>G289+M289</f>
        <v>3600</v>
      </c>
      <c r="G289" s="132">
        <f>SUM(H289:L289)</f>
        <v>3600</v>
      </c>
      <c r="H289" s="132">
        <v>3600</v>
      </c>
      <c r="I289" s="132"/>
      <c r="J289" s="132"/>
      <c r="K289" s="132"/>
      <c r="L289" s="132"/>
      <c r="M289" s="132"/>
    </row>
    <row r="290" spans="1:13" ht="12.75">
      <c r="A290" s="87"/>
      <c r="B290" s="99"/>
      <c r="C290" s="87">
        <v>4010</v>
      </c>
      <c r="D290" s="88" t="s">
        <v>242</v>
      </c>
      <c r="E290" s="137">
        <v>134446</v>
      </c>
      <c r="F290" s="137">
        <f>G290+M290</f>
        <v>115862</v>
      </c>
      <c r="G290" s="132">
        <f aca="true" t="shared" si="52" ref="G290:G307">SUM(H290:L290)</f>
        <v>115862</v>
      </c>
      <c r="H290" s="132">
        <v>115862</v>
      </c>
      <c r="I290" s="132"/>
      <c r="J290" s="132"/>
      <c r="K290" s="132"/>
      <c r="L290" s="132"/>
      <c r="M290" s="132"/>
    </row>
    <row r="291" spans="1:13" ht="12.75">
      <c r="A291" s="87"/>
      <c r="B291" s="99"/>
      <c r="C291" s="87">
        <v>4040</v>
      </c>
      <c r="D291" s="88" t="s">
        <v>280</v>
      </c>
      <c r="E291" s="137">
        <v>0</v>
      </c>
      <c r="F291" s="137">
        <f>G291+M291</f>
        <v>9529</v>
      </c>
      <c r="G291" s="132">
        <f t="shared" si="52"/>
        <v>9529</v>
      </c>
      <c r="H291" s="132">
        <v>9529</v>
      </c>
      <c r="I291" s="132"/>
      <c r="J291" s="132"/>
      <c r="K291" s="132"/>
      <c r="L291" s="132"/>
      <c r="M291" s="132"/>
    </row>
    <row r="292" spans="1:13" ht="12.75">
      <c r="A292" s="87"/>
      <c r="B292" s="99"/>
      <c r="C292" s="87">
        <v>4110</v>
      </c>
      <c r="D292" s="88" t="s">
        <v>281</v>
      </c>
      <c r="E292" s="137">
        <v>20790</v>
      </c>
      <c r="F292" s="137">
        <f>G292+M292</f>
        <v>19386</v>
      </c>
      <c r="G292" s="132">
        <f t="shared" si="52"/>
        <v>19386</v>
      </c>
      <c r="H292" s="132"/>
      <c r="I292" s="132">
        <v>19386</v>
      </c>
      <c r="J292" s="132"/>
      <c r="K292" s="132"/>
      <c r="L292" s="132"/>
      <c r="M292" s="132"/>
    </row>
    <row r="293" spans="1:13" ht="12.75">
      <c r="A293" s="87"/>
      <c r="B293" s="99"/>
      <c r="C293" s="87">
        <v>4120</v>
      </c>
      <c r="D293" s="88" t="s">
        <v>244</v>
      </c>
      <c r="E293" s="137">
        <v>3298</v>
      </c>
      <c r="F293" s="137">
        <f>G293+M293</f>
        <v>3072</v>
      </c>
      <c r="G293" s="132">
        <f t="shared" si="52"/>
        <v>3072</v>
      </c>
      <c r="H293" s="132"/>
      <c r="I293" s="132">
        <v>3072</v>
      </c>
      <c r="J293" s="132"/>
      <c r="K293" s="132"/>
      <c r="L293" s="132"/>
      <c r="M293" s="132"/>
    </row>
    <row r="294" spans="1:13" ht="12.75" hidden="1">
      <c r="A294" s="87"/>
      <c r="B294" s="99"/>
      <c r="C294" s="87"/>
      <c r="D294" s="88"/>
      <c r="E294" s="137"/>
      <c r="F294" s="137"/>
      <c r="G294" s="132">
        <f t="shared" si="52"/>
        <v>0</v>
      </c>
      <c r="H294" s="132"/>
      <c r="I294" s="132"/>
      <c r="J294" s="132"/>
      <c r="K294" s="132"/>
      <c r="L294" s="132"/>
      <c r="M294" s="132"/>
    </row>
    <row r="295" spans="1:13" ht="12.75">
      <c r="A295" s="87"/>
      <c r="B295" s="99"/>
      <c r="C295" s="87">
        <v>4210</v>
      </c>
      <c r="D295" s="88" t="s">
        <v>246</v>
      </c>
      <c r="E295" s="137">
        <v>77999</v>
      </c>
      <c r="F295" s="137">
        <f>G295+M295</f>
        <v>13000</v>
      </c>
      <c r="G295" s="132">
        <v>13000</v>
      </c>
      <c r="H295" s="132"/>
      <c r="I295" s="132"/>
      <c r="J295" s="132"/>
      <c r="K295" s="132"/>
      <c r="L295" s="132"/>
      <c r="M295" s="132"/>
    </row>
    <row r="296" spans="1:13" ht="12.75">
      <c r="A296" s="87"/>
      <c r="B296" s="99"/>
      <c r="C296" s="87">
        <v>4220</v>
      </c>
      <c r="D296" s="88" t="s">
        <v>318</v>
      </c>
      <c r="E296" s="137">
        <v>223000</v>
      </c>
      <c r="F296" s="137">
        <f>G296+M296</f>
        <v>279000</v>
      </c>
      <c r="G296" s="132">
        <v>279000</v>
      </c>
      <c r="H296" s="132"/>
      <c r="I296" s="132"/>
      <c r="J296" s="132"/>
      <c r="K296" s="132"/>
      <c r="L296" s="132"/>
      <c r="M296" s="132"/>
    </row>
    <row r="297" spans="1:13" ht="12.75">
      <c r="A297" s="87"/>
      <c r="B297" s="99"/>
      <c r="C297" s="87">
        <v>4270</v>
      </c>
      <c r="D297" s="88" t="s">
        <v>261</v>
      </c>
      <c r="E297" s="137">
        <v>9000</v>
      </c>
      <c r="F297" s="137">
        <f>G297+M297</f>
        <v>9000</v>
      </c>
      <c r="G297" s="132">
        <v>9000</v>
      </c>
      <c r="H297" s="132"/>
      <c r="I297" s="132"/>
      <c r="J297" s="132"/>
      <c r="K297" s="132"/>
      <c r="L297" s="132"/>
      <c r="M297" s="132"/>
    </row>
    <row r="298" spans="1:13" ht="12.75">
      <c r="A298" s="87"/>
      <c r="B298" s="99"/>
      <c r="C298" s="87">
        <v>4300</v>
      </c>
      <c r="D298" s="88" t="s">
        <v>247</v>
      </c>
      <c r="E298" s="137">
        <v>2000</v>
      </c>
      <c r="F298" s="137">
        <f>G298+M298</f>
        <v>1800</v>
      </c>
      <c r="G298" s="132">
        <v>1800</v>
      </c>
      <c r="H298" s="132"/>
      <c r="I298" s="132"/>
      <c r="J298" s="132"/>
      <c r="K298" s="132"/>
      <c r="L298" s="132"/>
      <c r="M298" s="132"/>
    </row>
    <row r="299" spans="1:13" ht="12.75" hidden="1">
      <c r="A299" s="87"/>
      <c r="B299" s="99"/>
      <c r="C299" s="87"/>
      <c r="D299" s="88"/>
      <c r="E299" s="137"/>
      <c r="F299" s="137"/>
      <c r="G299" s="132">
        <f t="shared" si="52"/>
        <v>0</v>
      </c>
      <c r="H299" s="132"/>
      <c r="I299" s="132"/>
      <c r="J299" s="132"/>
      <c r="K299" s="132"/>
      <c r="L299" s="132"/>
      <c r="M299" s="132"/>
    </row>
    <row r="300" spans="1:13" ht="12.75" hidden="1">
      <c r="A300" s="87"/>
      <c r="B300" s="99"/>
      <c r="C300" s="87"/>
      <c r="D300" s="88"/>
      <c r="E300" s="137"/>
      <c r="F300" s="137"/>
      <c r="G300" s="132">
        <f t="shared" si="52"/>
        <v>0</v>
      </c>
      <c r="H300" s="132"/>
      <c r="I300" s="132"/>
      <c r="J300" s="132"/>
      <c r="K300" s="132"/>
      <c r="L300" s="132"/>
      <c r="M300" s="132"/>
    </row>
    <row r="301" spans="1:13" ht="12.75">
      <c r="A301" s="87"/>
      <c r="B301" s="99"/>
      <c r="C301" s="87">
        <v>4410</v>
      </c>
      <c r="D301" s="88" t="s">
        <v>248</v>
      </c>
      <c r="E301" s="137">
        <v>450</v>
      </c>
      <c r="F301" s="137">
        <f>G301+M301</f>
        <v>450</v>
      </c>
      <c r="G301" s="132">
        <v>450</v>
      </c>
      <c r="H301" s="132"/>
      <c r="I301" s="132"/>
      <c r="J301" s="132"/>
      <c r="K301" s="132"/>
      <c r="L301" s="132"/>
      <c r="M301" s="132"/>
    </row>
    <row r="302" spans="1:13" ht="12.75" hidden="1">
      <c r="A302" s="87"/>
      <c r="B302" s="87"/>
      <c r="C302" s="87"/>
      <c r="D302" s="88"/>
      <c r="E302" s="137"/>
      <c r="F302" s="137"/>
      <c r="G302" s="132">
        <f t="shared" si="52"/>
        <v>0</v>
      </c>
      <c r="H302" s="132"/>
      <c r="I302" s="132"/>
      <c r="J302" s="132"/>
      <c r="K302" s="132"/>
      <c r="L302" s="132"/>
      <c r="M302" s="132"/>
    </row>
    <row r="303" spans="1:13" ht="24">
      <c r="A303" s="87"/>
      <c r="B303" s="87"/>
      <c r="C303" s="87">
        <v>4440</v>
      </c>
      <c r="D303" s="88" t="s">
        <v>320</v>
      </c>
      <c r="E303" s="137">
        <v>5440</v>
      </c>
      <c r="F303" s="137">
        <f>G303+M303</f>
        <v>6150</v>
      </c>
      <c r="G303" s="132">
        <v>6150</v>
      </c>
      <c r="H303" s="132"/>
      <c r="I303" s="132">
        <v>6150</v>
      </c>
      <c r="J303" s="132"/>
      <c r="K303" s="132"/>
      <c r="L303" s="132"/>
      <c r="M303" s="132"/>
    </row>
    <row r="304" spans="1:13" ht="24">
      <c r="A304" s="82"/>
      <c r="B304" s="82"/>
      <c r="C304" s="87">
        <v>4700</v>
      </c>
      <c r="D304" s="88" t="s">
        <v>294</v>
      </c>
      <c r="E304" s="137">
        <v>1800</v>
      </c>
      <c r="F304" s="137">
        <f>G304+M304</f>
        <v>1800</v>
      </c>
      <c r="G304" s="132">
        <v>1800</v>
      </c>
      <c r="H304" s="132"/>
      <c r="I304" s="132"/>
      <c r="J304" s="132"/>
      <c r="K304" s="132"/>
      <c r="L304" s="132"/>
      <c r="M304" s="132"/>
    </row>
    <row r="305" spans="1:13" ht="24">
      <c r="A305" s="82"/>
      <c r="B305" s="82"/>
      <c r="C305" s="87">
        <v>4740</v>
      </c>
      <c r="D305" s="88" t="s">
        <v>2</v>
      </c>
      <c r="E305" s="137">
        <v>400</v>
      </c>
      <c r="F305" s="137">
        <f>G305+M305</f>
        <v>300</v>
      </c>
      <c r="G305" s="132">
        <v>300</v>
      </c>
      <c r="H305" s="132"/>
      <c r="I305" s="132"/>
      <c r="J305" s="132"/>
      <c r="K305" s="132"/>
      <c r="L305" s="132"/>
      <c r="M305" s="132"/>
    </row>
    <row r="306" spans="1:13" ht="24">
      <c r="A306" s="82"/>
      <c r="B306" s="82"/>
      <c r="C306" s="87">
        <v>4750</v>
      </c>
      <c r="D306" s="88" t="s">
        <v>251</v>
      </c>
      <c r="E306" s="137">
        <v>1200</v>
      </c>
      <c r="F306" s="137">
        <f>G306+M306</f>
        <v>1300</v>
      </c>
      <c r="G306" s="132">
        <v>1300</v>
      </c>
      <c r="H306" s="132"/>
      <c r="I306" s="132"/>
      <c r="J306" s="132"/>
      <c r="K306" s="132"/>
      <c r="L306" s="132"/>
      <c r="M306" s="132"/>
    </row>
    <row r="307" spans="1:13" ht="24">
      <c r="A307" s="82"/>
      <c r="B307" s="82"/>
      <c r="C307" s="87">
        <v>6060</v>
      </c>
      <c r="D307" s="88" t="s">
        <v>262</v>
      </c>
      <c r="E307" s="137">
        <v>6001</v>
      </c>
      <c r="F307" s="137">
        <f>G307+M307</f>
        <v>0</v>
      </c>
      <c r="G307" s="132">
        <f t="shared" si="52"/>
        <v>0</v>
      </c>
      <c r="H307" s="132"/>
      <c r="I307" s="132"/>
      <c r="J307" s="132"/>
      <c r="K307" s="132"/>
      <c r="L307" s="132"/>
      <c r="M307" s="132"/>
    </row>
    <row r="308" spans="1:13" s="59" customFormat="1" ht="21.75" customHeight="1">
      <c r="A308" s="99"/>
      <c r="B308" s="99">
        <v>80195</v>
      </c>
      <c r="C308" s="99"/>
      <c r="D308" s="100" t="s">
        <v>255</v>
      </c>
      <c r="E308" s="136">
        <f>SUM(E309:E318)</f>
        <v>593887</v>
      </c>
      <c r="F308" s="136">
        <f>SUM(F309:F318)</f>
        <v>223563</v>
      </c>
      <c r="G308" s="136">
        <f aca="true" t="shared" si="53" ref="G308:L308">SUM(G309:G318)</f>
        <v>223563</v>
      </c>
      <c r="H308" s="136">
        <f t="shared" si="53"/>
        <v>2018</v>
      </c>
      <c r="I308" s="136">
        <f t="shared" si="53"/>
        <v>49354</v>
      </c>
      <c r="J308" s="136">
        <f t="shared" si="53"/>
        <v>0</v>
      </c>
      <c r="K308" s="136">
        <v>0</v>
      </c>
      <c r="L308" s="136">
        <f t="shared" si="53"/>
        <v>0</v>
      </c>
      <c r="M308" s="136"/>
    </row>
    <row r="309" spans="1:13" ht="24">
      <c r="A309" s="82"/>
      <c r="B309" s="82"/>
      <c r="C309" s="87">
        <v>3020</v>
      </c>
      <c r="D309" s="88" t="s">
        <v>317</v>
      </c>
      <c r="E309" s="139">
        <v>13859</v>
      </c>
      <c r="F309" s="139">
        <f aca="true" t="shared" si="54" ref="F309:F318">G309+M309</f>
        <v>0</v>
      </c>
      <c r="G309" s="132">
        <f>SUM(H309:L309)</f>
        <v>0</v>
      </c>
      <c r="H309" s="132"/>
      <c r="I309" s="132"/>
      <c r="J309" s="132"/>
      <c r="K309" s="132"/>
      <c r="L309" s="132"/>
      <c r="M309" s="132"/>
    </row>
    <row r="310" spans="1:13" ht="16.5" customHeight="1">
      <c r="A310" s="82"/>
      <c r="B310" s="82"/>
      <c r="C310" s="87">
        <v>3030</v>
      </c>
      <c r="D310" s="92" t="s">
        <v>241</v>
      </c>
      <c r="E310" s="139">
        <v>513899</v>
      </c>
      <c r="F310" s="139">
        <f t="shared" si="54"/>
        <v>159191</v>
      </c>
      <c r="G310" s="132">
        <v>159191</v>
      </c>
      <c r="H310" s="132"/>
      <c r="I310" s="132"/>
      <c r="J310" s="132"/>
      <c r="K310" s="132"/>
      <c r="L310" s="132"/>
      <c r="M310" s="132"/>
    </row>
    <row r="311" spans="1:13" ht="12.75">
      <c r="A311" s="82"/>
      <c r="B311" s="82"/>
      <c r="C311" s="87">
        <v>4110</v>
      </c>
      <c r="D311" s="88" t="s">
        <v>281</v>
      </c>
      <c r="E311" s="139">
        <v>727</v>
      </c>
      <c r="F311" s="139">
        <f t="shared" si="54"/>
        <v>312</v>
      </c>
      <c r="G311" s="132">
        <f aca="true" t="shared" si="55" ref="G311:G318">SUM(H311:L311)</f>
        <v>312</v>
      </c>
      <c r="H311" s="132"/>
      <c r="I311" s="132">
        <v>312</v>
      </c>
      <c r="J311" s="132"/>
      <c r="K311" s="132"/>
      <c r="L311" s="132"/>
      <c r="M311" s="132"/>
    </row>
    <row r="312" spans="1:13" ht="12.75">
      <c r="A312" s="82"/>
      <c r="B312" s="82"/>
      <c r="C312" s="87">
        <v>4120</v>
      </c>
      <c r="D312" s="88" t="s">
        <v>244</v>
      </c>
      <c r="E312" s="139">
        <v>116</v>
      </c>
      <c r="F312" s="139">
        <f t="shared" si="54"/>
        <v>50</v>
      </c>
      <c r="G312" s="132">
        <f t="shared" si="55"/>
        <v>50</v>
      </c>
      <c r="H312" s="132"/>
      <c r="I312" s="132">
        <v>50</v>
      </c>
      <c r="J312" s="132"/>
      <c r="K312" s="132"/>
      <c r="L312" s="132"/>
      <c r="M312" s="132"/>
    </row>
    <row r="313" spans="1:13" ht="12.75">
      <c r="A313" s="82"/>
      <c r="B313" s="82"/>
      <c r="C313" s="87">
        <v>4170</v>
      </c>
      <c r="D313" s="92" t="s">
        <v>245</v>
      </c>
      <c r="E313" s="140">
        <v>4700</v>
      </c>
      <c r="F313" s="140">
        <f t="shared" si="54"/>
        <v>2018</v>
      </c>
      <c r="G313" s="132">
        <f t="shared" si="55"/>
        <v>2018</v>
      </c>
      <c r="H313" s="132">
        <v>2018</v>
      </c>
      <c r="I313" s="132"/>
      <c r="J313" s="132"/>
      <c r="K313" s="132"/>
      <c r="L313" s="132"/>
      <c r="M313" s="132"/>
    </row>
    <row r="314" spans="1:13" ht="12.75">
      <c r="A314" s="82"/>
      <c r="B314" s="82"/>
      <c r="C314" s="87">
        <v>4210</v>
      </c>
      <c r="D314" s="92" t="s">
        <v>246</v>
      </c>
      <c r="E314" s="140">
        <v>8882</v>
      </c>
      <c r="F314" s="140">
        <f t="shared" si="54"/>
        <v>5000</v>
      </c>
      <c r="G314" s="132">
        <v>5000</v>
      </c>
      <c r="H314" s="132"/>
      <c r="I314" s="132"/>
      <c r="J314" s="132"/>
      <c r="K314" s="132"/>
      <c r="L314" s="132"/>
      <c r="M314" s="132"/>
    </row>
    <row r="315" spans="1:13" ht="12.75">
      <c r="A315" s="82"/>
      <c r="B315" s="82"/>
      <c r="C315" s="87">
        <v>4300</v>
      </c>
      <c r="D315" s="88" t="s">
        <v>247</v>
      </c>
      <c r="E315" s="137">
        <v>7650</v>
      </c>
      <c r="F315" s="137">
        <f t="shared" si="54"/>
        <v>8000</v>
      </c>
      <c r="G315" s="132">
        <v>8000</v>
      </c>
      <c r="H315" s="132"/>
      <c r="I315" s="132"/>
      <c r="J315" s="132"/>
      <c r="K315" s="132"/>
      <c r="L315" s="132"/>
      <c r="M315" s="132"/>
    </row>
    <row r="316" spans="1:13" ht="24">
      <c r="A316" s="87"/>
      <c r="B316" s="87"/>
      <c r="C316" s="87">
        <v>4440</v>
      </c>
      <c r="D316" s="88" t="s">
        <v>293</v>
      </c>
      <c r="E316" s="137">
        <v>43504</v>
      </c>
      <c r="F316" s="137">
        <f t="shared" si="54"/>
        <v>48992</v>
      </c>
      <c r="G316" s="132">
        <v>48992</v>
      </c>
      <c r="H316" s="132"/>
      <c r="I316" s="132">
        <v>48992</v>
      </c>
      <c r="J316" s="132"/>
      <c r="K316" s="132"/>
      <c r="L316" s="132"/>
      <c r="M316" s="132"/>
    </row>
    <row r="317" spans="1:13" ht="24">
      <c r="A317" s="87"/>
      <c r="B317" s="87"/>
      <c r="C317" s="87">
        <v>4740</v>
      </c>
      <c r="D317" s="88" t="s">
        <v>2</v>
      </c>
      <c r="E317" s="137">
        <v>130</v>
      </c>
      <c r="F317" s="137">
        <f t="shared" si="54"/>
        <v>0</v>
      </c>
      <c r="G317" s="132">
        <f t="shared" si="55"/>
        <v>0</v>
      </c>
      <c r="H317" s="132"/>
      <c r="I317" s="132"/>
      <c r="J317" s="132"/>
      <c r="K317" s="132"/>
      <c r="L317" s="132"/>
      <c r="M317" s="132"/>
    </row>
    <row r="318" spans="1:13" ht="24">
      <c r="A318" s="87"/>
      <c r="B318" s="87"/>
      <c r="C318" s="87">
        <v>4750</v>
      </c>
      <c r="D318" s="88" t="s">
        <v>251</v>
      </c>
      <c r="E318" s="137">
        <v>420</v>
      </c>
      <c r="F318" s="137">
        <f t="shared" si="54"/>
        <v>0</v>
      </c>
      <c r="G318" s="132">
        <f t="shared" si="55"/>
        <v>0</v>
      </c>
      <c r="H318" s="132"/>
      <c r="I318" s="132"/>
      <c r="J318" s="132"/>
      <c r="K318" s="132">
        <v>0</v>
      </c>
      <c r="L318" s="132"/>
      <c r="M318" s="132"/>
    </row>
    <row r="319" spans="1:13" s="59" customFormat="1" ht="21.75" customHeight="1">
      <c r="A319" s="290">
        <v>851</v>
      </c>
      <c r="B319" s="290"/>
      <c r="C319" s="290"/>
      <c r="D319" s="291" t="s">
        <v>327</v>
      </c>
      <c r="E319" s="155">
        <f>E328+E339+E320+E325</f>
        <v>344200</v>
      </c>
      <c r="F319" s="155">
        <f>F328+F339+F320+F325</f>
        <v>336200</v>
      </c>
      <c r="G319" s="155">
        <f aca="true" t="shared" si="56" ref="G319:M319">G328+G339+G320+G325</f>
        <v>133000</v>
      </c>
      <c r="H319" s="155">
        <f t="shared" si="56"/>
        <v>3900</v>
      </c>
      <c r="I319" s="155">
        <f t="shared" si="56"/>
        <v>0</v>
      </c>
      <c r="J319" s="155">
        <f t="shared" si="56"/>
        <v>30000</v>
      </c>
      <c r="K319" s="155">
        <f t="shared" si="56"/>
        <v>0</v>
      </c>
      <c r="L319" s="155">
        <f t="shared" si="56"/>
        <v>0</v>
      </c>
      <c r="M319" s="155">
        <f t="shared" si="56"/>
        <v>203200</v>
      </c>
    </row>
    <row r="320" spans="1:13" s="59" customFormat="1" ht="19.5" customHeight="1">
      <c r="A320" s="105"/>
      <c r="B320" s="105">
        <v>85121</v>
      </c>
      <c r="C320" s="105"/>
      <c r="D320" s="110" t="s">
        <v>328</v>
      </c>
      <c r="E320" s="142">
        <f>E321+E323+E324</f>
        <v>212200</v>
      </c>
      <c r="F320" s="142">
        <f>F321+F323+F324</f>
        <v>203200</v>
      </c>
      <c r="G320" s="142">
        <f aca="true" t="shared" si="57" ref="G320:M320">G321+G323+G324</f>
        <v>0</v>
      </c>
      <c r="H320" s="142">
        <f t="shared" si="57"/>
        <v>0</v>
      </c>
      <c r="I320" s="142">
        <f t="shared" si="57"/>
        <v>0</v>
      </c>
      <c r="J320" s="142">
        <f t="shared" si="57"/>
        <v>0</v>
      </c>
      <c r="K320" s="142">
        <f t="shared" si="57"/>
        <v>0</v>
      </c>
      <c r="L320" s="142">
        <f t="shared" si="57"/>
        <v>0</v>
      </c>
      <c r="M320" s="142">
        <f t="shared" si="57"/>
        <v>203200</v>
      </c>
    </row>
    <row r="321" spans="1:13" ht="18" customHeight="1">
      <c r="A321" s="101"/>
      <c r="B321" s="101"/>
      <c r="C321" s="102">
        <v>6050</v>
      </c>
      <c r="D321" s="88" t="s">
        <v>234</v>
      </c>
      <c r="E321" s="141">
        <v>212200</v>
      </c>
      <c r="F321" s="141">
        <f>G321+M321</f>
        <v>203200</v>
      </c>
      <c r="G321" s="132">
        <f>SUM(H321:L321)</f>
        <v>0</v>
      </c>
      <c r="H321" s="132"/>
      <c r="I321" s="132"/>
      <c r="J321" s="132"/>
      <c r="K321" s="132"/>
      <c r="L321" s="132"/>
      <c r="M321" s="132">
        <v>203200</v>
      </c>
    </row>
    <row r="322" spans="1:13" ht="12.75" hidden="1">
      <c r="A322" s="101"/>
      <c r="B322" s="102"/>
      <c r="C322" s="102"/>
      <c r="D322" s="88"/>
      <c r="E322" s="141"/>
      <c r="F322" s="141"/>
      <c r="G322" s="132">
        <f>SUM(H322:L322)</f>
        <v>0</v>
      </c>
      <c r="H322" s="132"/>
      <c r="I322" s="132"/>
      <c r="J322" s="132"/>
      <c r="K322" s="132"/>
      <c r="L322" s="132"/>
      <c r="M322" s="132"/>
    </row>
    <row r="323" spans="1:13" ht="24" hidden="1">
      <c r="A323" s="101"/>
      <c r="B323" s="102"/>
      <c r="C323" s="102">
        <v>6068</v>
      </c>
      <c r="D323" s="88" t="s">
        <v>262</v>
      </c>
      <c r="E323" s="141"/>
      <c r="F323" s="141"/>
      <c r="G323" s="132"/>
      <c r="H323" s="132"/>
      <c r="I323" s="132"/>
      <c r="J323" s="132"/>
      <c r="K323" s="132"/>
      <c r="L323" s="132"/>
      <c r="M323" s="132"/>
    </row>
    <row r="324" spans="1:13" ht="24" hidden="1">
      <c r="A324" s="101"/>
      <c r="B324" s="102"/>
      <c r="C324" s="102">
        <v>6069</v>
      </c>
      <c r="D324" s="88" t="s">
        <v>262</v>
      </c>
      <c r="E324" s="141"/>
      <c r="F324" s="141"/>
      <c r="G324" s="132"/>
      <c r="H324" s="132"/>
      <c r="I324" s="132"/>
      <c r="J324" s="132"/>
      <c r="K324" s="132">
        <v>0</v>
      </c>
      <c r="L324" s="132"/>
      <c r="M324" s="132"/>
    </row>
    <row r="325" spans="1:13" s="59" customFormat="1" ht="15.75" customHeight="1">
      <c r="A325" s="105"/>
      <c r="B325" s="105">
        <v>85153</v>
      </c>
      <c r="C325" s="105"/>
      <c r="D325" s="100" t="s">
        <v>329</v>
      </c>
      <c r="E325" s="142">
        <f>E326+E327</f>
        <v>26000</v>
      </c>
      <c r="F325" s="142">
        <f>F326+F327</f>
        <v>26000</v>
      </c>
      <c r="G325" s="142">
        <f aca="true" t="shared" si="58" ref="G325:M325">G326+G327</f>
        <v>26000</v>
      </c>
      <c r="H325" s="142">
        <f t="shared" si="58"/>
        <v>0</v>
      </c>
      <c r="I325" s="142">
        <f t="shared" si="58"/>
        <v>0</v>
      </c>
      <c r="J325" s="142">
        <f t="shared" si="58"/>
        <v>0</v>
      </c>
      <c r="K325" s="142">
        <f t="shared" si="58"/>
        <v>0</v>
      </c>
      <c r="L325" s="142">
        <f t="shared" si="58"/>
        <v>0</v>
      </c>
      <c r="M325" s="142">
        <f t="shared" si="58"/>
        <v>0</v>
      </c>
    </row>
    <row r="326" spans="1:13" ht="12.75">
      <c r="A326" s="101"/>
      <c r="B326" s="105"/>
      <c r="C326" s="106">
        <v>4210</v>
      </c>
      <c r="D326" s="88" t="s">
        <v>246</v>
      </c>
      <c r="E326" s="143">
        <v>16000</v>
      </c>
      <c r="F326" s="143">
        <f>G326+M326</f>
        <v>16000</v>
      </c>
      <c r="G326" s="132">
        <v>16000</v>
      </c>
      <c r="H326" s="132"/>
      <c r="I326" s="132"/>
      <c r="J326" s="132"/>
      <c r="K326" s="132"/>
      <c r="L326" s="132"/>
      <c r="M326" s="132"/>
    </row>
    <row r="327" spans="1:13" ht="12.75">
      <c r="A327" s="101"/>
      <c r="B327" s="102"/>
      <c r="C327" s="102">
        <v>4300</v>
      </c>
      <c r="D327" s="88" t="s">
        <v>247</v>
      </c>
      <c r="E327" s="141">
        <v>10000</v>
      </c>
      <c r="F327" s="141">
        <f>G327+M327</f>
        <v>10000</v>
      </c>
      <c r="G327" s="132">
        <v>10000</v>
      </c>
      <c r="H327" s="132"/>
      <c r="I327" s="132"/>
      <c r="J327" s="132"/>
      <c r="K327" s="132"/>
      <c r="L327" s="132"/>
      <c r="M327" s="132"/>
    </row>
    <row r="328" spans="1:13" s="59" customFormat="1" ht="16.5" customHeight="1">
      <c r="A328" s="99"/>
      <c r="B328" s="99">
        <v>85154</v>
      </c>
      <c r="C328" s="99"/>
      <c r="D328" s="100" t="s">
        <v>330</v>
      </c>
      <c r="E328" s="136">
        <f>SUM(E330:E338)</f>
        <v>100000</v>
      </c>
      <c r="F328" s="136">
        <f>SUM(F330:F338)</f>
        <v>100000</v>
      </c>
      <c r="G328" s="136">
        <f>SUM(G330:G338)</f>
        <v>100000</v>
      </c>
      <c r="H328" s="136">
        <f aca="true" t="shared" si="59" ref="H328:M328">SUM(H330:I338)</f>
        <v>3900</v>
      </c>
      <c r="I328" s="136">
        <f>SUM(I330:I338)</f>
        <v>0</v>
      </c>
      <c r="J328" s="136">
        <f t="shared" si="59"/>
        <v>30000</v>
      </c>
      <c r="K328" s="136">
        <f t="shared" si="59"/>
        <v>0</v>
      </c>
      <c r="L328" s="136">
        <f t="shared" si="59"/>
        <v>0</v>
      </c>
      <c r="M328" s="136">
        <f t="shared" si="59"/>
        <v>0</v>
      </c>
    </row>
    <row r="329" spans="1:13" ht="12.75" hidden="1">
      <c r="A329" s="87"/>
      <c r="B329" s="87"/>
      <c r="C329" s="87"/>
      <c r="D329" s="88"/>
      <c r="E329" s="137"/>
      <c r="F329" s="137"/>
      <c r="G329" s="132"/>
      <c r="H329" s="132"/>
      <c r="I329" s="132"/>
      <c r="J329" s="132"/>
      <c r="K329" s="132"/>
      <c r="L329" s="132"/>
      <c r="M329" s="132"/>
    </row>
    <row r="330" spans="1:13" ht="50.25" customHeight="1">
      <c r="A330" s="87"/>
      <c r="B330" s="87"/>
      <c r="C330" s="87">
        <v>2830</v>
      </c>
      <c r="D330" s="88" t="s">
        <v>331</v>
      </c>
      <c r="E330" s="137">
        <v>30000</v>
      </c>
      <c r="F330" s="137">
        <f aca="true" t="shared" si="60" ref="F330:F338">G330+M330</f>
        <v>30000</v>
      </c>
      <c r="G330" s="132">
        <f>SUM(H330:L330)</f>
        <v>30000</v>
      </c>
      <c r="H330" s="132"/>
      <c r="I330" s="132"/>
      <c r="J330" s="132">
        <v>30000</v>
      </c>
      <c r="K330" s="132"/>
      <c r="L330" s="132"/>
      <c r="M330" s="132"/>
    </row>
    <row r="331" spans="1:13" ht="18" customHeight="1">
      <c r="A331" s="87"/>
      <c r="B331" s="87"/>
      <c r="C331" s="87">
        <v>3030</v>
      </c>
      <c r="D331" s="88" t="s">
        <v>241</v>
      </c>
      <c r="E331" s="137">
        <v>22500</v>
      </c>
      <c r="F331" s="137">
        <f t="shared" si="60"/>
        <v>22500</v>
      </c>
      <c r="G331" s="132">
        <v>22500</v>
      </c>
      <c r="H331" s="132"/>
      <c r="I331" s="132"/>
      <c r="J331" s="132"/>
      <c r="K331" s="132"/>
      <c r="L331" s="132"/>
      <c r="M331" s="132"/>
    </row>
    <row r="332" spans="1:13" ht="12.75">
      <c r="A332" s="87"/>
      <c r="B332" s="87"/>
      <c r="C332" s="87">
        <v>4170</v>
      </c>
      <c r="D332" s="88" t="s">
        <v>245</v>
      </c>
      <c r="E332" s="137">
        <v>3700</v>
      </c>
      <c r="F332" s="137">
        <f t="shared" si="60"/>
        <v>3900</v>
      </c>
      <c r="G332" s="132">
        <v>3900</v>
      </c>
      <c r="H332" s="132">
        <v>3900</v>
      </c>
      <c r="I332" s="132"/>
      <c r="J332" s="132"/>
      <c r="K332" s="132"/>
      <c r="L332" s="132"/>
      <c r="M332" s="132"/>
    </row>
    <row r="333" spans="1:13" ht="12.75">
      <c r="A333" s="87"/>
      <c r="B333" s="87"/>
      <c r="C333" s="87">
        <v>4210</v>
      </c>
      <c r="D333" s="88" t="s">
        <v>246</v>
      </c>
      <c r="E333" s="137">
        <v>18400</v>
      </c>
      <c r="F333" s="137">
        <f t="shared" si="60"/>
        <v>18500</v>
      </c>
      <c r="G333" s="132">
        <v>18500</v>
      </c>
      <c r="H333" s="132"/>
      <c r="I333" s="132"/>
      <c r="J333" s="132"/>
      <c r="K333" s="132"/>
      <c r="L333" s="132"/>
      <c r="M333" s="132"/>
    </row>
    <row r="334" spans="1:13" ht="12.75">
      <c r="A334" s="87"/>
      <c r="B334" s="87"/>
      <c r="C334" s="87">
        <v>4300</v>
      </c>
      <c r="D334" s="88" t="s">
        <v>247</v>
      </c>
      <c r="E334" s="137">
        <v>22600</v>
      </c>
      <c r="F334" s="137">
        <f t="shared" si="60"/>
        <v>22300</v>
      </c>
      <c r="G334" s="132">
        <v>22300</v>
      </c>
      <c r="H334" s="132"/>
      <c r="I334" s="132"/>
      <c r="J334" s="132"/>
      <c r="K334" s="132"/>
      <c r="L334" s="132"/>
      <c r="M334" s="132"/>
    </row>
    <row r="335" spans="1:13" ht="12.75">
      <c r="A335" s="87"/>
      <c r="B335" s="87"/>
      <c r="C335" s="87">
        <v>4410</v>
      </c>
      <c r="D335" s="88" t="s">
        <v>248</v>
      </c>
      <c r="E335" s="137">
        <v>1000</v>
      </c>
      <c r="F335" s="137">
        <f t="shared" si="60"/>
        <v>1000</v>
      </c>
      <c r="G335" s="132">
        <v>1000</v>
      </c>
      <c r="H335" s="132"/>
      <c r="I335" s="132"/>
      <c r="J335" s="132"/>
      <c r="K335" s="132"/>
      <c r="L335" s="132"/>
      <c r="M335" s="132"/>
    </row>
    <row r="336" spans="1:13" ht="24">
      <c r="A336" s="87"/>
      <c r="B336" s="87"/>
      <c r="C336" s="87">
        <v>4610</v>
      </c>
      <c r="D336" s="88" t="s">
        <v>284</v>
      </c>
      <c r="E336" s="137">
        <v>600</v>
      </c>
      <c r="F336" s="137">
        <f t="shared" si="60"/>
        <v>600</v>
      </c>
      <c r="G336" s="132">
        <v>600</v>
      </c>
      <c r="H336" s="132"/>
      <c r="I336" s="132"/>
      <c r="J336" s="132">
        <v>0</v>
      </c>
      <c r="K336" s="132"/>
      <c r="L336" s="132"/>
      <c r="M336" s="132"/>
    </row>
    <row r="337" spans="1:13" ht="24">
      <c r="A337" s="87"/>
      <c r="B337" s="87"/>
      <c r="C337" s="87">
        <v>4740</v>
      </c>
      <c r="D337" s="88" t="s">
        <v>295</v>
      </c>
      <c r="E337" s="137">
        <v>200</v>
      </c>
      <c r="F337" s="137">
        <f t="shared" si="60"/>
        <v>200</v>
      </c>
      <c r="G337" s="132">
        <v>200</v>
      </c>
      <c r="H337" s="132"/>
      <c r="I337" s="132"/>
      <c r="J337" s="132"/>
      <c r="K337" s="132"/>
      <c r="L337" s="132"/>
      <c r="M337" s="132"/>
    </row>
    <row r="338" spans="1:13" ht="24">
      <c r="A338" s="87"/>
      <c r="B338" s="87"/>
      <c r="C338" s="87">
        <v>4750</v>
      </c>
      <c r="D338" s="88" t="s">
        <v>251</v>
      </c>
      <c r="E338" s="137">
        <v>1000</v>
      </c>
      <c r="F338" s="137">
        <f t="shared" si="60"/>
        <v>1000</v>
      </c>
      <c r="G338" s="132">
        <v>1000</v>
      </c>
      <c r="H338" s="132"/>
      <c r="I338" s="132"/>
      <c r="J338" s="132"/>
      <c r="K338" s="132"/>
      <c r="L338" s="132"/>
      <c r="M338" s="132"/>
    </row>
    <row r="339" spans="1:13" ht="15.75" customHeight="1">
      <c r="A339" s="82"/>
      <c r="B339" s="82">
        <v>85195</v>
      </c>
      <c r="C339" s="82"/>
      <c r="D339" s="89" t="s">
        <v>255</v>
      </c>
      <c r="E339" s="138">
        <f>E340</f>
        <v>6000</v>
      </c>
      <c r="F339" s="138">
        <f>F340</f>
        <v>7000</v>
      </c>
      <c r="G339" s="138">
        <f aca="true" t="shared" si="61" ref="G339:M339">G340</f>
        <v>7000</v>
      </c>
      <c r="H339" s="138">
        <f t="shared" si="61"/>
        <v>0</v>
      </c>
      <c r="I339" s="138">
        <f t="shared" si="61"/>
        <v>0</v>
      </c>
      <c r="J339" s="138">
        <f t="shared" si="61"/>
        <v>0</v>
      </c>
      <c r="K339" s="138">
        <f t="shared" si="61"/>
        <v>0</v>
      </c>
      <c r="L339" s="138">
        <f t="shared" si="61"/>
        <v>0</v>
      </c>
      <c r="M339" s="138">
        <f t="shared" si="61"/>
        <v>0</v>
      </c>
    </row>
    <row r="340" spans="1:13" ht="12.75">
      <c r="A340" s="87"/>
      <c r="B340" s="87"/>
      <c r="C340" s="87">
        <v>4280</v>
      </c>
      <c r="D340" s="88" t="s">
        <v>287</v>
      </c>
      <c r="E340" s="137">
        <v>6000</v>
      </c>
      <c r="F340" s="137">
        <f>G340+M340</f>
        <v>7000</v>
      </c>
      <c r="G340" s="132">
        <v>7000</v>
      </c>
      <c r="H340" s="132"/>
      <c r="I340" s="132"/>
      <c r="J340" s="132">
        <v>0</v>
      </c>
      <c r="K340" s="132"/>
      <c r="L340" s="132"/>
      <c r="M340" s="132"/>
    </row>
    <row r="341" spans="1:13" s="59" customFormat="1" ht="24.75" customHeight="1">
      <c r="A341" s="290">
        <v>852</v>
      </c>
      <c r="B341" s="290"/>
      <c r="C341" s="290"/>
      <c r="D341" s="291" t="s">
        <v>332</v>
      </c>
      <c r="E341" s="155">
        <f>E360+E362+E367+E369+E371+E405+E342+E344+E403</f>
        <v>6955834</v>
      </c>
      <c r="F341" s="155">
        <f>F360+F362+F367+F369+F371+F405+F342+F344+F403</f>
        <v>6199690</v>
      </c>
      <c r="G341" s="155">
        <f aca="true" t="shared" si="62" ref="G341:M341">G360+G362+G367+G369+G371+G405+G342+G344+G403</f>
        <v>6199690</v>
      </c>
      <c r="H341" s="155">
        <f t="shared" si="62"/>
        <v>461720</v>
      </c>
      <c r="I341" s="155">
        <f t="shared" si="62"/>
        <v>107399</v>
      </c>
      <c r="J341" s="155">
        <f t="shared" si="62"/>
        <v>0</v>
      </c>
      <c r="K341" s="155">
        <f t="shared" si="62"/>
        <v>0</v>
      </c>
      <c r="L341" s="155">
        <f t="shared" si="62"/>
        <v>0</v>
      </c>
      <c r="M341" s="155">
        <f t="shared" si="62"/>
        <v>0</v>
      </c>
    </row>
    <row r="342" spans="1:13" s="59" customFormat="1" ht="19.5" customHeight="1">
      <c r="A342" s="105"/>
      <c r="B342" s="105">
        <v>85202</v>
      </c>
      <c r="C342" s="105"/>
      <c r="D342" s="110" t="s">
        <v>333</v>
      </c>
      <c r="E342" s="142">
        <f>E343</f>
        <v>65000</v>
      </c>
      <c r="F342" s="142">
        <f>F343</f>
        <v>65000</v>
      </c>
      <c r="G342" s="142">
        <f aca="true" t="shared" si="63" ref="G342:M342">G343</f>
        <v>65000</v>
      </c>
      <c r="H342" s="142">
        <f t="shared" si="63"/>
        <v>0</v>
      </c>
      <c r="I342" s="142">
        <f t="shared" si="63"/>
        <v>0</v>
      </c>
      <c r="J342" s="142">
        <f t="shared" si="63"/>
        <v>0</v>
      </c>
      <c r="K342" s="142">
        <f t="shared" si="63"/>
        <v>0</v>
      </c>
      <c r="L342" s="142">
        <f t="shared" si="63"/>
        <v>0</v>
      </c>
      <c r="M342" s="142">
        <f t="shared" si="63"/>
        <v>0</v>
      </c>
    </row>
    <row r="343" spans="1:13" ht="36">
      <c r="A343" s="101"/>
      <c r="B343" s="102"/>
      <c r="C343" s="102">
        <v>4330</v>
      </c>
      <c r="D343" s="90" t="s">
        <v>334</v>
      </c>
      <c r="E343" s="141">
        <v>65000</v>
      </c>
      <c r="F343" s="141">
        <f>G343+M343</f>
        <v>65000</v>
      </c>
      <c r="G343" s="132">
        <v>65000</v>
      </c>
      <c r="H343" s="132"/>
      <c r="I343" s="132"/>
      <c r="J343" s="132">
        <v>0</v>
      </c>
      <c r="K343" s="132"/>
      <c r="L343" s="132"/>
      <c r="M343" s="132"/>
    </row>
    <row r="344" spans="1:13" s="59" customFormat="1" ht="48">
      <c r="A344" s="105"/>
      <c r="B344" s="105">
        <v>85212</v>
      </c>
      <c r="C344" s="105"/>
      <c r="D344" s="110" t="s">
        <v>335</v>
      </c>
      <c r="E344" s="142">
        <f>SUM(E345:E359)</f>
        <v>4094007</v>
      </c>
      <c r="F344" s="142">
        <f>SUM(F345:F359)</f>
        <v>4317000</v>
      </c>
      <c r="G344" s="142">
        <f aca="true" t="shared" si="64" ref="G344:M344">SUM(G345:G359)</f>
        <v>4317000</v>
      </c>
      <c r="H344" s="142">
        <f t="shared" si="64"/>
        <v>79776</v>
      </c>
      <c r="I344" s="142">
        <f t="shared" si="64"/>
        <v>16774</v>
      </c>
      <c r="J344" s="142">
        <f t="shared" si="64"/>
        <v>0</v>
      </c>
      <c r="K344" s="142">
        <f t="shared" si="64"/>
        <v>0</v>
      </c>
      <c r="L344" s="142">
        <f t="shared" si="64"/>
        <v>0</v>
      </c>
      <c r="M344" s="142">
        <f t="shared" si="64"/>
        <v>0</v>
      </c>
    </row>
    <row r="345" spans="1:13" ht="12.75">
      <c r="A345" s="101"/>
      <c r="B345" s="102"/>
      <c r="C345" s="102">
        <v>3110</v>
      </c>
      <c r="D345" s="88" t="s">
        <v>154</v>
      </c>
      <c r="E345" s="141">
        <v>3946054</v>
      </c>
      <c r="F345" s="141">
        <f aca="true" t="shared" si="65" ref="F345:F357">G345+M345</f>
        <v>4187490</v>
      </c>
      <c r="G345" s="132">
        <v>4187490</v>
      </c>
      <c r="H345" s="132"/>
      <c r="I345" s="132"/>
      <c r="J345" s="132"/>
      <c r="K345" s="132"/>
      <c r="L345" s="132"/>
      <c r="M345" s="132"/>
    </row>
    <row r="346" spans="1:13" ht="12.75">
      <c r="A346" s="101"/>
      <c r="B346" s="102"/>
      <c r="C346" s="102">
        <v>4010</v>
      </c>
      <c r="D346" s="88" t="s">
        <v>242</v>
      </c>
      <c r="E346" s="141">
        <v>69157</v>
      </c>
      <c r="F346" s="141">
        <f t="shared" si="65"/>
        <v>79776</v>
      </c>
      <c r="G346" s="132">
        <f>SUM(H346:L346)</f>
        <v>79776</v>
      </c>
      <c r="H346" s="132">
        <v>79776</v>
      </c>
      <c r="I346" s="132"/>
      <c r="J346" s="132"/>
      <c r="K346" s="132"/>
      <c r="L346" s="132"/>
      <c r="M346" s="132"/>
    </row>
    <row r="347" spans="1:13" ht="12.75">
      <c r="A347" s="101"/>
      <c r="B347" s="102"/>
      <c r="C347" s="102">
        <v>4110</v>
      </c>
      <c r="D347" s="88" t="s">
        <v>281</v>
      </c>
      <c r="E347" s="141">
        <v>12419</v>
      </c>
      <c r="F347" s="141">
        <f t="shared" si="65"/>
        <v>12812</v>
      </c>
      <c r="G347" s="132">
        <f>SUM(H347:L347)</f>
        <v>12812</v>
      </c>
      <c r="H347" s="132"/>
      <c r="I347" s="132">
        <v>12812</v>
      </c>
      <c r="J347" s="132"/>
      <c r="K347" s="132"/>
      <c r="L347" s="132"/>
      <c r="M347" s="132"/>
    </row>
    <row r="348" spans="1:13" ht="12.75">
      <c r="A348" s="101"/>
      <c r="B348" s="102"/>
      <c r="C348" s="102">
        <v>4120</v>
      </c>
      <c r="D348" s="88" t="s">
        <v>244</v>
      </c>
      <c r="E348" s="141">
        <v>1894</v>
      </c>
      <c r="F348" s="141">
        <f t="shared" si="65"/>
        <v>1954</v>
      </c>
      <c r="G348" s="132">
        <f>SUM(H348:L348)</f>
        <v>1954</v>
      </c>
      <c r="H348" s="132"/>
      <c r="I348" s="132">
        <v>1954</v>
      </c>
      <c r="J348" s="132"/>
      <c r="K348" s="132"/>
      <c r="L348" s="132"/>
      <c r="M348" s="132"/>
    </row>
    <row r="349" spans="1:13" ht="12.75">
      <c r="A349" s="101"/>
      <c r="B349" s="102"/>
      <c r="C349" s="102">
        <v>4170</v>
      </c>
      <c r="D349" s="88" t="s">
        <v>245</v>
      </c>
      <c r="E349" s="141">
        <v>8144</v>
      </c>
      <c r="F349" s="141">
        <f t="shared" si="65"/>
        <v>0</v>
      </c>
      <c r="G349" s="132">
        <f>SUM(H349:L349)</f>
        <v>0</v>
      </c>
      <c r="H349" s="132"/>
      <c r="I349" s="132"/>
      <c r="J349" s="132"/>
      <c r="K349" s="132"/>
      <c r="L349" s="132"/>
      <c r="M349" s="132"/>
    </row>
    <row r="350" spans="1:13" ht="12.75">
      <c r="A350" s="101"/>
      <c r="B350" s="102"/>
      <c r="C350" s="102">
        <v>4210</v>
      </c>
      <c r="D350" s="88" t="s">
        <v>246</v>
      </c>
      <c r="E350" s="141">
        <v>17197</v>
      </c>
      <c r="F350" s="141">
        <f t="shared" si="65"/>
        <v>13000</v>
      </c>
      <c r="G350" s="132">
        <v>13000</v>
      </c>
      <c r="H350" s="132"/>
      <c r="I350" s="132"/>
      <c r="J350" s="132"/>
      <c r="K350" s="132"/>
      <c r="L350" s="132"/>
      <c r="M350" s="132"/>
    </row>
    <row r="351" spans="1:13" ht="12.75">
      <c r="A351" s="101"/>
      <c r="B351" s="102"/>
      <c r="C351" s="102">
        <v>4300</v>
      </c>
      <c r="D351" s="88" t="s">
        <v>247</v>
      </c>
      <c r="E351" s="141">
        <v>21456</v>
      </c>
      <c r="F351" s="141">
        <f t="shared" si="65"/>
        <v>13160</v>
      </c>
      <c r="G351" s="132">
        <v>13160</v>
      </c>
      <c r="H351" s="132"/>
      <c r="I351" s="132"/>
      <c r="J351" s="132"/>
      <c r="K351" s="132"/>
      <c r="L351" s="132"/>
      <c r="M351" s="132"/>
    </row>
    <row r="352" spans="1:13" ht="27.75" customHeight="1">
      <c r="A352" s="101"/>
      <c r="B352" s="102"/>
      <c r="C352" s="102">
        <v>4370</v>
      </c>
      <c r="D352" s="88" t="s">
        <v>290</v>
      </c>
      <c r="E352" s="141">
        <v>900</v>
      </c>
      <c r="F352" s="141">
        <f t="shared" si="65"/>
        <v>1000</v>
      </c>
      <c r="G352" s="132">
        <v>1000</v>
      </c>
      <c r="H352" s="132"/>
      <c r="I352" s="132"/>
      <c r="J352" s="132"/>
      <c r="K352" s="132"/>
      <c r="L352" s="132"/>
      <c r="M352" s="132"/>
    </row>
    <row r="353" spans="1:13" ht="12.75">
      <c r="A353" s="101"/>
      <c r="B353" s="102"/>
      <c r="C353" s="102">
        <v>4410</v>
      </c>
      <c r="D353" s="88" t="s">
        <v>248</v>
      </c>
      <c r="E353" s="141">
        <v>350</v>
      </c>
      <c r="F353" s="141">
        <f t="shared" si="65"/>
        <v>400</v>
      </c>
      <c r="G353" s="132">
        <v>400</v>
      </c>
      <c r="H353" s="132"/>
      <c r="I353" s="132"/>
      <c r="J353" s="132"/>
      <c r="K353" s="132"/>
      <c r="L353" s="132"/>
      <c r="M353" s="132"/>
    </row>
    <row r="354" spans="1:13" ht="24">
      <c r="A354" s="101"/>
      <c r="B354" s="102"/>
      <c r="C354" s="102">
        <v>4440</v>
      </c>
      <c r="D354" s="88" t="s">
        <v>293</v>
      </c>
      <c r="E354" s="141">
        <v>1813</v>
      </c>
      <c r="F354" s="141">
        <f t="shared" si="65"/>
        <v>2008</v>
      </c>
      <c r="G354" s="132">
        <v>2008</v>
      </c>
      <c r="H354" s="132"/>
      <c r="I354" s="132">
        <v>2008</v>
      </c>
      <c r="J354" s="132"/>
      <c r="K354" s="132"/>
      <c r="L354" s="132"/>
      <c r="M354" s="132"/>
    </row>
    <row r="355" spans="1:13" ht="24">
      <c r="A355" s="101"/>
      <c r="B355" s="102"/>
      <c r="C355" s="102">
        <v>4700</v>
      </c>
      <c r="D355" s="88" t="s">
        <v>294</v>
      </c>
      <c r="E355" s="141">
        <v>226</v>
      </c>
      <c r="F355" s="141">
        <f t="shared" si="65"/>
        <v>500</v>
      </c>
      <c r="G355" s="132">
        <v>500</v>
      </c>
      <c r="H355" s="132"/>
      <c r="I355" s="132"/>
      <c r="J355" s="132"/>
      <c r="K355" s="132"/>
      <c r="L355" s="132"/>
      <c r="M355" s="132"/>
    </row>
    <row r="356" spans="1:13" ht="24">
      <c r="A356" s="101"/>
      <c r="B356" s="102"/>
      <c r="C356" s="102">
        <v>4740</v>
      </c>
      <c r="D356" s="88" t="s">
        <v>2</v>
      </c>
      <c r="E356" s="141">
        <v>1000</v>
      </c>
      <c r="F356" s="141">
        <f t="shared" si="65"/>
        <v>900</v>
      </c>
      <c r="G356" s="132">
        <v>900</v>
      </c>
      <c r="H356" s="132"/>
      <c r="I356" s="132"/>
      <c r="J356" s="132"/>
      <c r="K356" s="132"/>
      <c r="L356" s="132"/>
      <c r="M356" s="132"/>
    </row>
    <row r="357" spans="1:13" ht="24">
      <c r="A357" s="101"/>
      <c r="B357" s="102"/>
      <c r="C357" s="102">
        <v>4750</v>
      </c>
      <c r="D357" s="88" t="s">
        <v>251</v>
      </c>
      <c r="E357" s="141">
        <v>3397</v>
      </c>
      <c r="F357" s="141">
        <f t="shared" si="65"/>
        <v>4000</v>
      </c>
      <c r="G357" s="132">
        <v>4000</v>
      </c>
      <c r="H357" s="132"/>
      <c r="I357" s="132"/>
      <c r="J357" s="132"/>
      <c r="K357" s="132">
        <v>0</v>
      </c>
      <c r="L357" s="132"/>
      <c r="M357" s="132"/>
    </row>
    <row r="358" spans="1:13" ht="12.75" hidden="1">
      <c r="A358" s="101"/>
      <c r="B358" s="102"/>
      <c r="C358" s="102"/>
      <c r="D358" s="88"/>
      <c r="E358" s="141"/>
      <c r="F358" s="141"/>
      <c r="G358" s="132">
        <f>SUM(H358:L358)</f>
        <v>0</v>
      </c>
      <c r="H358" s="132"/>
      <c r="I358" s="132"/>
      <c r="J358" s="132"/>
      <c r="K358" s="132"/>
      <c r="L358" s="132"/>
      <c r="M358" s="132"/>
    </row>
    <row r="359" spans="1:13" ht="24">
      <c r="A359" s="101"/>
      <c r="B359" s="102"/>
      <c r="C359" s="102">
        <v>6060</v>
      </c>
      <c r="D359" s="88" t="s">
        <v>262</v>
      </c>
      <c r="E359" s="141">
        <v>10000</v>
      </c>
      <c r="F359" s="141">
        <f>G359+M359</f>
        <v>0</v>
      </c>
      <c r="G359" s="132">
        <f>SUM(H359:L359)</f>
        <v>0</v>
      </c>
      <c r="H359" s="132"/>
      <c r="I359" s="132"/>
      <c r="J359" s="132"/>
      <c r="K359" s="132"/>
      <c r="L359" s="132"/>
      <c r="M359" s="132"/>
    </row>
    <row r="360" spans="1:13" s="59" customFormat="1" ht="48">
      <c r="A360" s="99"/>
      <c r="B360" s="99">
        <v>85213</v>
      </c>
      <c r="C360" s="99"/>
      <c r="D360" s="100" t="s">
        <v>336</v>
      </c>
      <c r="E360" s="136">
        <f>E361</f>
        <v>16931</v>
      </c>
      <c r="F360" s="136">
        <f>F361</f>
        <v>14000</v>
      </c>
      <c r="G360" s="136">
        <f aca="true" t="shared" si="66" ref="G360:L360">G361</f>
        <v>14000</v>
      </c>
      <c r="H360" s="136">
        <f t="shared" si="66"/>
        <v>0</v>
      </c>
      <c r="I360" s="136">
        <f t="shared" si="66"/>
        <v>0</v>
      </c>
      <c r="J360" s="136">
        <f t="shared" si="66"/>
        <v>0</v>
      </c>
      <c r="K360" s="136">
        <f t="shared" si="66"/>
        <v>0</v>
      </c>
      <c r="L360" s="136">
        <f t="shared" si="66"/>
        <v>0</v>
      </c>
      <c r="M360" s="136"/>
    </row>
    <row r="361" spans="1:13" ht="36">
      <c r="A361" s="87"/>
      <c r="B361" s="87"/>
      <c r="C361" s="87">
        <v>4290</v>
      </c>
      <c r="D361" s="88" t="s">
        <v>337</v>
      </c>
      <c r="E361" s="137">
        <v>16931</v>
      </c>
      <c r="F361" s="137">
        <f>G361+M361</f>
        <v>14000</v>
      </c>
      <c r="G361" s="132">
        <v>14000</v>
      </c>
      <c r="H361" s="132"/>
      <c r="I361" s="132"/>
      <c r="J361" s="132">
        <v>0</v>
      </c>
      <c r="K361" s="132"/>
      <c r="L361" s="132"/>
      <c r="M361" s="132"/>
    </row>
    <row r="362" spans="1:13" s="59" customFormat="1" ht="24">
      <c r="A362" s="99"/>
      <c r="B362" s="99">
        <v>85214</v>
      </c>
      <c r="C362" s="99"/>
      <c r="D362" s="100" t="s">
        <v>338</v>
      </c>
      <c r="E362" s="136">
        <f>E363+E365+E366+E364</f>
        <v>1227029</v>
      </c>
      <c r="F362" s="136">
        <f>F363+F365+F366+F364</f>
        <v>491750</v>
      </c>
      <c r="G362" s="136">
        <f>G363+G365+G366+G364</f>
        <v>491750</v>
      </c>
      <c r="H362" s="136">
        <f>H363+H365+H366</f>
        <v>0</v>
      </c>
      <c r="I362" s="136">
        <f>I363+I365+I366</f>
        <v>0</v>
      </c>
      <c r="J362" s="136">
        <f>J363+J365+J366</f>
        <v>0</v>
      </c>
      <c r="K362" s="136">
        <f>K363+K365+K366</f>
        <v>0</v>
      </c>
      <c r="L362" s="136">
        <f>L363+L365+L366</f>
        <v>0</v>
      </c>
      <c r="M362" s="136"/>
    </row>
    <row r="363" spans="1:13" ht="12.75">
      <c r="A363" s="87"/>
      <c r="B363" s="87"/>
      <c r="C363" s="87">
        <v>3110</v>
      </c>
      <c r="D363" s="88" t="s">
        <v>154</v>
      </c>
      <c r="E363" s="137">
        <v>1179113</v>
      </c>
      <c r="F363" s="137">
        <f>G363+M363</f>
        <v>457889</v>
      </c>
      <c r="G363" s="132">
        <v>457889</v>
      </c>
      <c r="H363" s="132"/>
      <c r="I363" s="132"/>
      <c r="J363" s="132"/>
      <c r="K363" s="132"/>
      <c r="L363" s="132"/>
      <c r="M363" s="132"/>
    </row>
    <row r="364" spans="1:13" ht="12.75">
      <c r="A364" s="87"/>
      <c r="B364" s="87"/>
      <c r="C364" s="87">
        <v>3119</v>
      </c>
      <c r="D364" s="88" t="s">
        <v>154</v>
      </c>
      <c r="E364" s="137">
        <v>22916</v>
      </c>
      <c r="F364" s="137">
        <f>G364</f>
        <v>8111</v>
      </c>
      <c r="G364" s="132">
        <v>8111</v>
      </c>
      <c r="H364" s="132"/>
      <c r="I364" s="132"/>
      <c r="J364" s="132"/>
      <c r="K364" s="132"/>
      <c r="L364" s="132"/>
      <c r="M364" s="132"/>
    </row>
    <row r="365" spans="1:13" ht="12.75">
      <c r="A365" s="87"/>
      <c r="B365" s="87"/>
      <c r="C365" s="87">
        <v>4210</v>
      </c>
      <c r="D365" s="88" t="s">
        <v>246</v>
      </c>
      <c r="E365" s="137">
        <v>11000</v>
      </c>
      <c r="F365" s="137">
        <f>G365+M365</f>
        <v>11330</v>
      </c>
      <c r="G365" s="132">
        <v>11330</v>
      </c>
      <c r="H365" s="132"/>
      <c r="I365" s="132"/>
      <c r="J365" s="132"/>
      <c r="K365" s="132"/>
      <c r="L365" s="132"/>
      <c r="M365" s="132"/>
    </row>
    <row r="366" spans="1:13" ht="12.75">
      <c r="A366" s="87"/>
      <c r="B366" s="87"/>
      <c r="C366" s="87">
        <v>4300</v>
      </c>
      <c r="D366" s="97" t="s">
        <v>247</v>
      </c>
      <c r="E366" s="137">
        <v>14000</v>
      </c>
      <c r="F366" s="137">
        <f>G366+M366</f>
        <v>14420</v>
      </c>
      <c r="G366" s="132">
        <v>14420</v>
      </c>
      <c r="H366" s="132"/>
      <c r="I366" s="132"/>
      <c r="J366" s="132"/>
      <c r="K366" s="132"/>
      <c r="L366" s="132"/>
      <c r="M366" s="132"/>
    </row>
    <row r="367" spans="1:13" s="59" customFormat="1" ht="21.75" customHeight="1">
      <c r="A367" s="99"/>
      <c r="B367" s="99">
        <v>85215</v>
      </c>
      <c r="C367" s="99"/>
      <c r="D367" s="100" t="s">
        <v>339</v>
      </c>
      <c r="E367" s="136">
        <f>E368</f>
        <v>257000</v>
      </c>
      <c r="F367" s="136">
        <f>F368</f>
        <v>257000</v>
      </c>
      <c r="G367" s="136">
        <f aca="true" t="shared" si="67" ref="G367:L367">G368</f>
        <v>257000</v>
      </c>
      <c r="H367" s="136">
        <f t="shared" si="67"/>
        <v>0</v>
      </c>
      <c r="I367" s="136">
        <f t="shared" si="67"/>
        <v>0</v>
      </c>
      <c r="J367" s="136">
        <f t="shared" si="67"/>
        <v>0</v>
      </c>
      <c r="K367" s="136">
        <f t="shared" si="67"/>
        <v>0</v>
      </c>
      <c r="L367" s="136">
        <f t="shared" si="67"/>
        <v>0</v>
      </c>
      <c r="M367" s="136"/>
    </row>
    <row r="368" spans="1:13" ht="12.75">
      <c r="A368" s="87"/>
      <c r="B368" s="87"/>
      <c r="C368" s="87">
        <v>3110</v>
      </c>
      <c r="D368" s="88" t="s">
        <v>154</v>
      </c>
      <c r="E368" s="137">
        <v>257000</v>
      </c>
      <c r="F368" s="137">
        <f>G368+M368</f>
        <v>257000</v>
      </c>
      <c r="G368" s="132">
        <v>257000</v>
      </c>
      <c r="H368" s="132"/>
      <c r="I368" s="132"/>
      <c r="J368" s="132"/>
      <c r="K368" s="132"/>
      <c r="L368" s="132"/>
      <c r="M368" s="132"/>
    </row>
    <row r="369" spans="1:13" ht="12.75" hidden="1">
      <c r="A369" s="82"/>
      <c r="B369" s="82"/>
      <c r="C369" s="82"/>
      <c r="D369" s="89"/>
      <c r="E369" s="138"/>
      <c r="F369" s="138"/>
      <c r="G369" s="132"/>
      <c r="H369" s="132"/>
      <c r="I369" s="132"/>
      <c r="J369" s="132"/>
      <c r="K369" s="132"/>
      <c r="L369" s="132"/>
      <c r="M369" s="132"/>
    </row>
    <row r="370" spans="1:13" ht="12.75" hidden="1">
      <c r="A370" s="87"/>
      <c r="B370" s="87"/>
      <c r="C370" s="87"/>
      <c r="D370" s="88"/>
      <c r="E370" s="137"/>
      <c r="F370" s="137"/>
      <c r="G370" s="132"/>
      <c r="H370" s="132"/>
      <c r="I370" s="132"/>
      <c r="J370" s="132"/>
      <c r="K370" s="132"/>
      <c r="L370" s="132"/>
      <c r="M370" s="132"/>
    </row>
    <row r="371" spans="1:13" s="59" customFormat="1" ht="24.75" customHeight="1">
      <c r="A371" s="99"/>
      <c r="B371" s="99">
        <v>85219</v>
      </c>
      <c r="C371" s="99"/>
      <c r="D371" s="100" t="s">
        <v>340</v>
      </c>
      <c r="E371" s="136">
        <f>SUM(E373:E402)</f>
        <v>391904</v>
      </c>
      <c r="F371" s="136">
        <f>SUM(F373:F402)</f>
        <v>466484</v>
      </c>
      <c r="G371" s="136">
        <f aca="true" t="shared" si="68" ref="G371:L371">SUM(G373:G402)</f>
        <v>466484</v>
      </c>
      <c r="H371" s="136">
        <f t="shared" si="68"/>
        <v>340798</v>
      </c>
      <c r="I371" s="136">
        <f t="shared" si="68"/>
        <v>83251</v>
      </c>
      <c r="J371" s="136">
        <f t="shared" si="68"/>
        <v>0</v>
      </c>
      <c r="K371" s="136">
        <f t="shared" si="68"/>
        <v>0</v>
      </c>
      <c r="L371" s="136">
        <f t="shared" si="68"/>
        <v>0</v>
      </c>
      <c r="M371" s="136"/>
    </row>
    <row r="372" spans="1:13" ht="12.75" hidden="1">
      <c r="A372" s="82"/>
      <c r="B372" s="82"/>
      <c r="C372" s="84"/>
      <c r="D372" s="91"/>
      <c r="E372" s="139"/>
      <c r="F372" s="139"/>
      <c r="G372" s="132"/>
      <c r="H372" s="132"/>
      <c r="I372" s="132"/>
      <c r="J372" s="132"/>
      <c r="K372" s="132"/>
      <c r="L372" s="132"/>
      <c r="M372" s="132"/>
    </row>
    <row r="373" spans="1:13" ht="12.75">
      <c r="A373" s="87"/>
      <c r="B373" s="87"/>
      <c r="C373" s="87">
        <v>4010</v>
      </c>
      <c r="D373" s="88" t="s">
        <v>242</v>
      </c>
      <c r="E373" s="137">
        <v>278293</v>
      </c>
      <c r="F373" s="137">
        <f aca="true" t="shared" si="69" ref="F373:F402">G373+M373</f>
        <v>320791</v>
      </c>
      <c r="G373" s="132">
        <f>SUM(H373:L373)</f>
        <v>320791</v>
      </c>
      <c r="H373" s="132">
        <v>320791</v>
      </c>
      <c r="I373" s="132"/>
      <c r="J373" s="132"/>
      <c r="K373" s="132"/>
      <c r="L373" s="132"/>
      <c r="M373" s="132"/>
    </row>
    <row r="374" spans="1:13" ht="12.75" hidden="1">
      <c r="A374" s="87"/>
      <c r="B374" s="87"/>
      <c r="C374" s="87">
        <v>4018</v>
      </c>
      <c r="D374" s="88" t="s">
        <v>242</v>
      </c>
      <c r="E374" s="137"/>
      <c r="F374" s="137"/>
      <c r="G374" s="132"/>
      <c r="H374" s="132"/>
      <c r="I374" s="132"/>
      <c r="J374" s="132"/>
      <c r="K374" s="132"/>
      <c r="L374" s="132"/>
      <c r="M374" s="132"/>
    </row>
    <row r="375" spans="1:13" ht="12.75" hidden="1">
      <c r="A375" s="87"/>
      <c r="B375" s="87"/>
      <c r="C375" s="87">
        <v>4019</v>
      </c>
      <c r="D375" s="88" t="s">
        <v>242</v>
      </c>
      <c r="E375" s="137"/>
      <c r="F375" s="137"/>
      <c r="G375" s="132"/>
      <c r="H375" s="132"/>
      <c r="I375" s="132"/>
      <c r="J375" s="132"/>
      <c r="K375" s="132"/>
      <c r="L375" s="132"/>
      <c r="M375" s="132"/>
    </row>
    <row r="376" spans="1:13" ht="12.75">
      <c r="A376" s="87"/>
      <c r="B376" s="87"/>
      <c r="C376" s="87">
        <v>4040</v>
      </c>
      <c r="D376" s="97" t="s">
        <v>280</v>
      </c>
      <c r="E376" s="137">
        <v>15518</v>
      </c>
      <c r="F376" s="137">
        <f t="shared" si="69"/>
        <v>20007</v>
      </c>
      <c r="G376" s="132">
        <f>SUM(H376:L376)</f>
        <v>20007</v>
      </c>
      <c r="H376" s="132">
        <v>20007</v>
      </c>
      <c r="I376" s="132"/>
      <c r="J376" s="132"/>
      <c r="K376" s="132"/>
      <c r="L376" s="132"/>
      <c r="M376" s="132"/>
    </row>
    <row r="377" spans="1:13" ht="12.75">
      <c r="A377" s="87"/>
      <c r="B377" s="87"/>
      <c r="C377" s="87">
        <v>4110</v>
      </c>
      <c r="D377" s="97" t="s">
        <v>281</v>
      </c>
      <c r="E377" s="137">
        <v>37521</v>
      </c>
      <c r="F377" s="137">
        <f t="shared" si="69"/>
        <v>63409</v>
      </c>
      <c r="G377" s="132">
        <f>SUM(H377:L377)</f>
        <v>63409</v>
      </c>
      <c r="H377" s="132"/>
      <c r="I377" s="132">
        <v>63409</v>
      </c>
      <c r="J377" s="132"/>
      <c r="K377" s="132"/>
      <c r="L377" s="132"/>
      <c r="M377" s="132"/>
    </row>
    <row r="378" spans="1:13" ht="12.75" hidden="1">
      <c r="A378" s="87"/>
      <c r="B378" s="87"/>
      <c r="C378" s="87">
        <v>4118</v>
      </c>
      <c r="D378" s="97" t="s">
        <v>281</v>
      </c>
      <c r="E378" s="137"/>
      <c r="F378" s="137"/>
      <c r="G378" s="132"/>
      <c r="H378" s="132"/>
      <c r="I378" s="132"/>
      <c r="J378" s="132"/>
      <c r="K378" s="132"/>
      <c r="L378" s="132"/>
      <c r="M378" s="132"/>
    </row>
    <row r="379" spans="1:13" ht="12.75" hidden="1">
      <c r="A379" s="87"/>
      <c r="B379" s="87"/>
      <c r="C379" s="87">
        <v>4119</v>
      </c>
      <c r="D379" s="97" t="s">
        <v>281</v>
      </c>
      <c r="E379" s="137"/>
      <c r="F379" s="137"/>
      <c r="G379" s="132"/>
      <c r="H379" s="132"/>
      <c r="I379" s="132"/>
      <c r="J379" s="132"/>
      <c r="K379" s="132"/>
      <c r="L379" s="132"/>
      <c r="M379" s="132"/>
    </row>
    <row r="380" spans="1:13" ht="12.75">
      <c r="A380" s="87"/>
      <c r="B380" s="87"/>
      <c r="C380" s="87">
        <v>4120</v>
      </c>
      <c r="D380" s="97" t="s">
        <v>244</v>
      </c>
      <c r="E380" s="137">
        <v>6311</v>
      </c>
      <c r="F380" s="137">
        <f t="shared" si="69"/>
        <v>8350</v>
      </c>
      <c r="G380" s="132">
        <f>SUM(H380:L380)</f>
        <v>8350</v>
      </c>
      <c r="H380" s="132"/>
      <c r="I380" s="132">
        <v>8350</v>
      </c>
      <c r="J380" s="132"/>
      <c r="K380" s="132"/>
      <c r="L380" s="132"/>
      <c r="M380" s="132"/>
    </row>
    <row r="381" spans="1:13" ht="12.75" hidden="1">
      <c r="A381" s="87"/>
      <c r="B381" s="87"/>
      <c r="C381" s="87">
        <v>4128</v>
      </c>
      <c r="D381" s="97" t="s">
        <v>244</v>
      </c>
      <c r="E381" s="137"/>
      <c r="F381" s="137"/>
      <c r="G381" s="132"/>
      <c r="H381" s="132"/>
      <c r="I381" s="132"/>
      <c r="J381" s="132"/>
      <c r="K381" s="132"/>
      <c r="L381" s="132"/>
      <c r="M381" s="132"/>
    </row>
    <row r="382" spans="1:13" ht="12.75" hidden="1">
      <c r="A382" s="87"/>
      <c r="B382" s="87"/>
      <c r="C382" s="87">
        <v>4129</v>
      </c>
      <c r="D382" s="97" t="s">
        <v>244</v>
      </c>
      <c r="E382" s="137"/>
      <c r="F382" s="137"/>
      <c r="G382" s="132"/>
      <c r="H382" s="132"/>
      <c r="I382" s="132"/>
      <c r="J382" s="132"/>
      <c r="K382" s="132"/>
      <c r="L382" s="132"/>
      <c r="M382" s="132"/>
    </row>
    <row r="383" spans="1:13" ht="12.75">
      <c r="A383" s="87"/>
      <c r="B383" s="87"/>
      <c r="C383" s="87">
        <v>4170</v>
      </c>
      <c r="D383" s="88" t="s">
        <v>245</v>
      </c>
      <c r="E383" s="137">
        <v>5200</v>
      </c>
      <c r="F383" s="137">
        <f t="shared" si="69"/>
        <v>0</v>
      </c>
      <c r="G383" s="132">
        <f>SUM(H383:L383)</f>
        <v>0</v>
      </c>
      <c r="H383" s="132"/>
      <c r="I383" s="132"/>
      <c r="J383" s="132"/>
      <c r="K383" s="132"/>
      <c r="L383" s="132"/>
      <c r="M383" s="132"/>
    </row>
    <row r="384" spans="1:13" ht="12.75" hidden="1">
      <c r="A384" s="87"/>
      <c r="B384" s="87"/>
      <c r="C384" s="87">
        <v>4178</v>
      </c>
      <c r="D384" s="88" t="s">
        <v>245</v>
      </c>
      <c r="E384" s="137"/>
      <c r="F384" s="137"/>
      <c r="G384" s="132"/>
      <c r="H384" s="132"/>
      <c r="I384" s="132"/>
      <c r="J384" s="132"/>
      <c r="K384" s="132"/>
      <c r="L384" s="132"/>
      <c r="M384" s="132"/>
    </row>
    <row r="385" spans="1:13" ht="12.75" hidden="1">
      <c r="A385" s="87"/>
      <c r="B385" s="87"/>
      <c r="C385" s="87">
        <v>4179</v>
      </c>
      <c r="D385" s="88" t="s">
        <v>245</v>
      </c>
      <c r="E385" s="137"/>
      <c r="F385" s="137"/>
      <c r="G385" s="132"/>
      <c r="H385" s="132"/>
      <c r="I385" s="132"/>
      <c r="J385" s="132"/>
      <c r="K385" s="132"/>
      <c r="L385" s="132"/>
      <c r="M385" s="132"/>
    </row>
    <row r="386" spans="1:13" ht="12.75">
      <c r="A386" s="87"/>
      <c r="B386" s="87"/>
      <c r="C386" s="87">
        <v>4210</v>
      </c>
      <c r="D386" s="97" t="s">
        <v>246</v>
      </c>
      <c r="E386" s="137">
        <v>13982</v>
      </c>
      <c r="F386" s="137">
        <f t="shared" si="69"/>
        <v>14402</v>
      </c>
      <c r="G386" s="132">
        <v>14402</v>
      </c>
      <c r="H386" s="132"/>
      <c r="I386" s="132"/>
      <c r="J386" s="132"/>
      <c r="K386" s="132"/>
      <c r="L386" s="132"/>
      <c r="M386" s="132"/>
    </row>
    <row r="387" spans="1:13" ht="12.75" hidden="1">
      <c r="A387" s="87"/>
      <c r="B387" s="87"/>
      <c r="C387" s="87"/>
      <c r="D387" s="97"/>
      <c r="E387" s="137"/>
      <c r="F387" s="137"/>
      <c r="G387" s="132"/>
      <c r="H387" s="132"/>
      <c r="I387" s="132"/>
      <c r="J387" s="132"/>
      <c r="K387" s="132"/>
      <c r="L387" s="132"/>
      <c r="M387" s="132"/>
    </row>
    <row r="388" spans="1:13" ht="12.75" hidden="1">
      <c r="A388" s="87"/>
      <c r="B388" s="87"/>
      <c r="C388" s="87"/>
      <c r="D388" s="97"/>
      <c r="E388" s="137"/>
      <c r="F388" s="137"/>
      <c r="G388" s="132"/>
      <c r="H388" s="132"/>
      <c r="I388" s="132"/>
      <c r="J388" s="132"/>
      <c r="K388" s="132"/>
      <c r="L388" s="132"/>
      <c r="M388" s="132"/>
    </row>
    <row r="389" spans="1:13" ht="12.75" hidden="1">
      <c r="A389" s="87"/>
      <c r="B389" s="87"/>
      <c r="C389" s="87"/>
      <c r="D389" s="97"/>
      <c r="E389" s="137"/>
      <c r="F389" s="137"/>
      <c r="G389" s="132"/>
      <c r="H389" s="132"/>
      <c r="I389" s="132"/>
      <c r="J389" s="132"/>
      <c r="K389" s="132"/>
      <c r="L389" s="132"/>
      <c r="M389" s="132"/>
    </row>
    <row r="390" spans="1:13" ht="12.75">
      <c r="A390" s="87"/>
      <c r="B390" s="87"/>
      <c r="C390" s="87">
        <v>4270</v>
      </c>
      <c r="D390" s="97" t="s">
        <v>261</v>
      </c>
      <c r="E390" s="137">
        <v>2060</v>
      </c>
      <c r="F390" s="137">
        <f t="shared" si="69"/>
        <v>2122</v>
      </c>
      <c r="G390" s="132">
        <v>2122</v>
      </c>
      <c r="H390" s="132"/>
      <c r="I390" s="132"/>
      <c r="J390" s="132"/>
      <c r="K390" s="132"/>
      <c r="L390" s="132"/>
      <c r="M390" s="132"/>
    </row>
    <row r="391" spans="1:13" ht="12.75">
      <c r="A391" s="87"/>
      <c r="B391" s="87"/>
      <c r="C391" s="87">
        <v>4280</v>
      </c>
      <c r="D391" s="88" t="s">
        <v>287</v>
      </c>
      <c r="E391" s="137">
        <v>1000</v>
      </c>
      <c r="F391" s="137">
        <f t="shared" si="69"/>
        <v>1030</v>
      </c>
      <c r="G391" s="132">
        <v>1030</v>
      </c>
      <c r="H391" s="132"/>
      <c r="I391" s="132"/>
      <c r="J391" s="132"/>
      <c r="K391" s="132"/>
      <c r="L391" s="132"/>
      <c r="M391" s="132"/>
    </row>
    <row r="392" spans="1:13" ht="12.75">
      <c r="A392" s="87"/>
      <c r="B392" s="87"/>
      <c r="C392" s="87">
        <v>4300</v>
      </c>
      <c r="D392" s="97" t="s">
        <v>247</v>
      </c>
      <c r="E392" s="137">
        <v>7000</v>
      </c>
      <c r="F392" s="137">
        <f t="shared" si="69"/>
        <v>7210</v>
      </c>
      <c r="G392" s="132">
        <v>7210</v>
      </c>
      <c r="H392" s="132"/>
      <c r="I392" s="132"/>
      <c r="J392" s="132"/>
      <c r="K392" s="132"/>
      <c r="L392" s="132"/>
      <c r="M392" s="132"/>
    </row>
    <row r="393" spans="1:13" ht="12.75" hidden="1">
      <c r="A393" s="87"/>
      <c r="B393" s="87"/>
      <c r="C393" s="87"/>
      <c r="D393" s="97"/>
      <c r="E393" s="137"/>
      <c r="F393" s="137"/>
      <c r="G393" s="132"/>
      <c r="H393" s="132"/>
      <c r="I393" s="132"/>
      <c r="J393" s="132"/>
      <c r="K393" s="132"/>
      <c r="L393" s="132"/>
      <c r="M393" s="132"/>
    </row>
    <row r="394" spans="1:13" ht="12.75" hidden="1">
      <c r="A394" s="87"/>
      <c r="B394" s="87"/>
      <c r="C394" s="87"/>
      <c r="D394" s="97"/>
      <c r="E394" s="137"/>
      <c r="F394" s="137"/>
      <c r="G394" s="132"/>
      <c r="H394" s="132"/>
      <c r="I394" s="132"/>
      <c r="J394" s="132"/>
      <c r="K394" s="132"/>
      <c r="L394" s="132"/>
      <c r="M394" s="132"/>
    </row>
    <row r="395" spans="1:13" ht="12.75">
      <c r="A395" s="87"/>
      <c r="B395" s="87"/>
      <c r="C395" s="87">
        <v>4350</v>
      </c>
      <c r="D395" s="97" t="s">
        <v>288</v>
      </c>
      <c r="E395" s="137">
        <v>1000</v>
      </c>
      <c r="F395" s="137">
        <f t="shared" si="69"/>
        <v>1030</v>
      </c>
      <c r="G395" s="132">
        <v>1030</v>
      </c>
      <c r="H395" s="132"/>
      <c r="I395" s="132"/>
      <c r="J395" s="132"/>
      <c r="K395" s="132"/>
      <c r="L395" s="132"/>
      <c r="M395" s="132"/>
    </row>
    <row r="396" spans="1:13" ht="26.25" customHeight="1">
      <c r="A396" s="87"/>
      <c r="B396" s="87"/>
      <c r="C396" s="87">
        <v>4370</v>
      </c>
      <c r="D396" s="88" t="s">
        <v>290</v>
      </c>
      <c r="E396" s="137">
        <v>2000</v>
      </c>
      <c r="F396" s="137">
        <f t="shared" si="69"/>
        <v>2060</v>
      </c>
      <c r="G396" s="132">
        <v>2060</v>
      </c>
      <c r="H396" s="132"/>
      <c r="I396" s="132"/>
      <c r="J396" s="132"/>
      <c r="K396" s="132"/>
      <c r="L396" s="132"/>
      <c r="M396" s="132"/>
    </row>
    <row r="397" spans="1:13" ht="12.75">
      <c r="A397" s="87"/>
      <c r="B397" s="87"/>
      <c r="C397" s="87">
        <v>4410</v>
      </c>
      <c r="D397" s="97" t="s">
        <v>248</v>
      </c>
      <c r="E397" s="137">
        <v>11350</v>
      </c>
      <c r="F397" s="137">
        <f t="shared" si="69"/>
        <v>11691</v>
      </c>
      <c r="G397" s="132">
        <v>11691</v>
      </c>
      <c r="H397" s="132"/>
      <c r="I397" s="132"/>
      <c r="J397" s="132"/>
      <c r="K397" s="132"/>
      <c r="L397" s="132"/>
      <c r="M397" s="132"/>
    </row>
    <row r="398" spans="1:13" ht="12.75">
      <c r="A398" s="87"/>
      <c r="B398" s="87"/>
      <c r="C398" s="87">
        <v>4430</v>
      </c>
      <c r="D398" s="97" t="s">
        <v>249</v>
      </c>
      <c r="E398" s="137">
        <v>200</v>
      </c>
      <c r="F398" s="137">
        <f t="shared" si="69"/>
        <v>210</v>
      </c>
      <c r="G398" s="132">
        <v>210</v>
      </c>
      <c r="H398" s="132"/>
      <c r="I398" s="132"/>
      <c r="J398" s="132"/>
      <c r="K398" s="132"/>
      <c r="L398" s="132"/>
      <c r="M398" s="132"/>
    </row>
    <row r="399" spans="1:13" ht="24">
      <c r="A399" s="87"/>
      <c r="B399" s="87"/>
      <c r="C399" s="87">
        <v>4440</v>
      </c>
      <c r="D399" s="88" t="s">
        <v>293</v>
      </c>
      <c r="E399" s="137">
        <v>7869</v>
      </c>
      <c r="F399" s="137">
        <f t="shared" si="69"/>
        <v>11492</v>
      </c>
      <c r="G399" s="132">
        <v>11492</v>
      </c>
      <c r="H399" s="132"/>
      <c r="I399" s="132">
        <v>11492</v>
      </c>
      <c r="J399" s="132"/>
      <c r="K399" s="132"/>
      <c r="L399" s="132"/>
      <c r="M399" s="132"/>
    </row>
    <row r="400" spans="1:13" ht="24">
      <c r="A400" s="87"/>
      <c r="B400" s="87"/>
      <c r="C400" s="87">
        <v>4700</v>
      </c>
      <c r="D400" s="88" t="s">
        <v>294</v>
      </c>
      <c r="E400" s="137">
        <v>600</v>
      </c>
      <c r="F400" s="137">
        <f t="shared" si="69"/>
        <v>620</v>
      </c>
      <c r="G400" s="132">
        <v>620</v>
      </c>
      <c r="H400" s="132"/>
      <c r="I400" s="132"/>
      <c r="J400" s="132">
        <v>0</v>
      </c>
      <c r="K400" s="132"/>
      <c r="L400" s="132"/>
      <c r="M400" s="132"/>
    </row>
    <row r="401" spans="1:13" ht="24">
      <c r="A401" s="82"/>
      <c r="B401" s="82"/>
      <c r="C401" s="84">
        <v>4740</v>
      </c>
      <c r="D401" s="88" t="s">
        <v>2</v>
      </c>
      <c r="E401" s="139">
        <v>1000</v>
      </c>
      <c r="F401" s="139">
        <f t="shared" si="69"/>
        <v>1030</v>
      </c>
      <c r="G401" s="132">
        <v>1030</v>
      </c>
      <c r="H401" s="132"/>
      <c r="I401" s="132"/>
      <c r="J401" s="132"/>
      <c r="K401" s="132"/>
      <c r="L401" s="132"/>
      <c r="M401" s="132"/>
    </row>
    <row r="402" spans="1:13" ht="24">
      <c r="A402" s="87"/>
      <c r="B402" s="87"/>
      <c r="C402" s="87">
        <v>4750</v>
      </c>
      <c r="D402" s="88" t="s">
        <v>251</v>
      </c>
      <c r="E402" s="137">
        <v>1000</v>
      </c>
      <c r="F402" s="137">
        <f t="shared" si="69"/>
        <v>1030</v>
      </c>
      <c r="G402" s="132">
        <v>1030</v>
      </c>
      <c r="H402" s="132"/>
      <c r="I402" s="132"/>
      <c r="J402" s="132"/>
      <c r="K402" s="132"/>
      <c r="L402" s="132"/>
      <c r="M402" s="132"/>
    </row>
    <row r="403" spans="1:13" s="59" customFormat="1" ht="15.75" customHeight="1">
      <c r="A403" s="99"/>
      <c r="B403" s="99">
        <v>85278</v>
      </c>
      <c r="C403" s="99"/>
      <c r="D403" s="100" t="s">
        <v>341</v>
      </c>
      <c r="E403" s="136">
        <f>E404</f>
        <v>0</v>
      </c>
      <c r="F403" s="136">
        <f>F404</f>
        <v>0</v>
      </c>
      <c r="G403" s="136"/>
      <c r="H403" s="136"/>
      <c r="I403" s="136"/>
      <c r="J403" s="136"/>
      <c r="K403" s="136"/>
      <c r="L403" s="136"/>
      <c r="M403" s="136"/>
    </row>
    <row r="404" spans="1:13" ht="12.75">
      <c r="A404" s="87"/>
      <c r="B404" s="87"/>
      <c r="C404" s="87">
        <v>3110</v>
      </c>
      <c r="D404" s="88" t="s">
        <v>154</v>
      </c>
      <c r="E404" s="137">
        <v>0</v>
      </c>
      <c r="F404" s="137">
        <f>G404+M404</f>
        <v>0</v>
      </c>
      <c r="G404" s="132"/>
      <c r="H404" s="132"/>
      <c r="I404" s="132"/>
      <c r="J404" s="132"/>
      <c r="K404" s="132"/>
      <c r="L404" s="132"/>
      <c r="M404" s="132"/>
    </row>
    <row r="405" spans="1:13" s="59" customFormat="1" ht="18" customHeight="1">
      <c r="A405" s="99"/>
      <c r="B405" s="99">
        <v>85295</v>
      </c>
      <c r="C405" s="99"/>
      <c r="D405" s="100" t="s">
        <v>255</v>
      </c>
      <c r="E405" s="136">
        <f>SUM(E408:E419)</f>
        <v>903963</v>
      </c>
      <c r="F405" s="136">
        <f>SUM(F408:F419)</f>
        <v>588456</v>
      </c>
      <c r="G405" s="136">
        <f>SUM(G408:G419)</f>
        <v>588456</v>
      </c>
      <c r="H405" s="136">
        <f>SUM(H408:H419)</f>
        <v>41146</v>
      </c>
      <c r="I405" s="136">
        <f>SUM(I408:I419)</f>
        <v>7374</v>
      </c>
      <c r="J405" s="136">
        <f>SUM(J408:K419)</f>
        <v>0</v>
      </c>
      <c r="K405" s="136">
        <f>SUM(K408:L419)</f>
        <v>0</v>
      </c>
      <c r="L405" s="136">
        <f>SUM(L408:M419)</f>
        <v>0</v>
      </c>
      <c r="M405" s="136"/>
    </row>
    <row r="406" spans="1:13" ht="12.75" hidden="1">
      <c r="A406" s="82"/>
      <c r="B406" s="82"/>
      <c r="C406" s="84"/>
      <c r="D406" s="92"/>
      <c r="E406" s="139"/>
      <c r="F406" s="139"/>
      <c r="G406" s="132"/>
      <c r="H406" s="132"/>
      <c r="I406" s="132"/>
      <c r="J406" s="132"/>
      <c r="K406" s="132"/>
      <c r="L406" s="132"/>
      <c r="M406" s="132"/>
    </row>
    <row r="407" spans="1:13" ht="12.75" hidden="1">
      <c r="A407" s="82"/>
      <c r="B407" s="82"/>
      <c r="C407" s="82"/>
      <c r="D407" s="107"/>
      <c r="E407" s="138"/>
      <c r="F407" s="138"/>
      <c r="G407" s="132"/>
      <c r="H407" s="132"/>
      <c r="I407" s="132"/>
      <c r="J407" s="132"/>
      <c r="K407" s="132"/>
      <c r="L407" s="132"/>
      <c r="M407" s="132"/>
    </row>
    <row r="408" spans="1:13" ht="12.75">
      <c r="A408" s="87"/>
      <c r="B408" s="87"/>
      <c r="C408" s="87">
        <v>3110</v>
      </c>
      <c r="D408" s="88" t="s">
        <v>154</v>
      </c>
      <c r="E408" s="137">
        <v>610400</v>
      </c>
      <c r="F408" s="137">
        <f>G408+M408</f>
        <v>351000</v>
      </c>
      <c r="G408" s="132">
        <v>351000</v>
      </c>
      <c r="H408" s="132"/>
      <c r="I408" s="132"/>
      <c r="J408" s="132"/>
      <c r="K408" s="132"/>
      <c r="L408" s="132"/>
      <c r="M408" s="132"/>
    </row>
    <row r="409" spans="1:13" ht="12.75" hidden="1">
      <c r="A409" s="87"/>
      <c r="B409" s="87"/>
      <c r="C409" s="87"/>
      <c r="D409" s="88"/>
      <c r="E409" s="137"/>
      <c r="F409" s="137"/>
      <c r="G409" s="132">
        <f aca="true" t="shared" si="70" ref="G409:G417">SUM(H409:L409)</f>
        <v>0</v>
      </c>
      <c r="H409" s="132"/>
      <c r="I409" s="132"/>
      <c r="J409" s="132"/>
      <c r="K409" s="132"/>
      <c r="L409" s="132"/>
      <c r="M409" s="132"/>
    </row>
    <row r="410" spans="1:13" ht="12.75" hidden="1">
      <c r="A410" s="87"/>
      <c r="B410" s="87"/>
      <c r="C410" s="87"/>
      <c r="D410" s="88"/>
      <c r="E410" s="137"/>
      <c r="F410" s="137"/>
      <c r="G410" s="132">
        <f t="shared" si="70"/>
        <v>0</v>
      </c>
      <c r="H410" s="132"/>
      <c r="I410" s="132"/>
      <c r="J410" s="132"/>
      <c r="K410" s="132"/>
      <c r="L410" s="132"/>
      <c r="M410" s="132"/>
    </row>
    <row r="411" spans="1:13" ht="12.75">
      <c r="A411" s="87"/>
      <c r="B411" s="87"/>
      <c r="C411" s="87">
        <v>4113</v>
      </c>
      <c r="D411" s="97" t="s">
        <v>281</v>
      </c>
      <c r="E411" s="137">
        <v>1408</v>
      </c>
      <c r="F411" s="137">
        <f aca="true" t="shared" si="71" ref="F411:F419">G411+M411</f>
        <v>6366</v>
      </c>
      <c r="G411" s="132">
        <f t="shared" si="70"/>
        <v>6366</v>
      </c>
      <c r="H411" s="132"/>
      <c r="I411" s="132">
        <v>6366</v>
      </c>
      <c r="J411" s="132"/>
      <c r="K411" s="132"/>
      <c r="L411" s="132"/>
      <c r="M411" s="132"/>
    </row>
    <row r="412" spans="1:13" ht="12.75">
      <c r="A412" s="87"/>
      <c r="B412" s="87"/>
      <c r="C412" s="87">
        <v>4123</v>
      </c>
      <c r="D412" s="97" t="s">
        <v>244</v>
      </c>
      <c r="E412" s="137">
        <v>223</v>
      </c>
      <c r="F412" s="137">
        <f t="shared" si="71"/>
        <v>1008</v>
      </c>
      <c r="G412" s="132">
        <f t="shared" si="70"/>
        <v>1008</v>
      </c>
      <c r="H412" s="132"/>
      <c r="I412" s="132">
        <v>1008</v>
      </c>
      <c r="J412" s="132"/>
      <c r="K412" s="132"/>
      <c r="L412" s="132"/>
      <c r="M412" s="132"/>
    </row>
    <row r="413" spans="1:13" ht="12.75">
      <c r="A413" s="87"/>
      <c r="B413" s="87"/>
      <c r="C413" s="87">
        <v>4173</v>
      </c>
      <c r="D413" s="88" t="s">
        <v>245</v>
      </c>
      <c r="E413" s="137">
        <v>9814</v>
      </c>
      <c r="F413" s="137">
        <f t="shared" si="71"/>
        <v>41146</v>
      </c>
      <c r="G413" s="132">
        <f t="shared" si="70"/>
        <v>41146</v>
      </c>
      <c r="H413" s="132">
        <v>41146</v>
      </c>
      <c r="I413" s="132"/>
      <c r="J413" s="132"/>
      <c r="K413" s="132"/>
      <c r="L413" s="132"/>
      <c r="M413" s="132"/>
    </row>
    <row r="414" spans="1:13" ht="12.75">
      <c r="A414" s="87"/>
      <c r="B414" s="87"/>
      <c r="C414" s="87">
        <v>4213</v>
      </c>
      <c r="D414" s="97" t="s">
        <v>246</v>
      </c>
      <c r="E414" s="137">
        <v>67701</v>
      </c>
      <c r="F414" s="137">
        <f t="shared" si="71"/>
        <v>59452</v>
      </c>
      <c r="G414" s="132">
        <v>59452</v>
      </c>
      <c r="H414" s="132"/>
      <c r="I414" s="132"/>
      <c r="J414" s="132"/>
      <c r="K414" s="132"/>
      <c r="L414" s="132"/>
      <c r="M414" s="132"/>
    </row>
    <row r="415" spans="1:13" ht="12.75">
      <c r="A415" s="87"/>
      <c r="B415" s="87"/>
      <c r="C415" s="87">
        <v>4280</v>
      </c>
      <c r="D415" s="88" t="s">
        <v>287</v>
      </c>
      <c r="E415" s="137">
        <v>210</v>
      </c>
      <c r="F415" s="137">
        <f t="shared" si="71"/>
        <v>0</v>
      </c>
      <c r="G415" s="132">
        <f t="shared" si="70"/>
        <v>0</v>
      </c>
      <c r="H415" s="132"/>
      <c r="I415" s="132"/>
      <c r="J415" s="132"/>
      <c r="K415" s="132"/>
      <c r="L415" s="132"/>
      <c r="M415" s="132"/>
    </row>
    <row r="416" spans="1:13" ht="12.75">
      <c r="A416" s="87"/>
      <c r="B416" s="87"/>
      <c r="C416" s="87">
        <v>4303</v>
      </c>
      <c r="D416" s="97" t="s">
        <v>247</v>
      </c>
      <c r="E416" s="137">
        <v>210185</v>
      </c>
      <c r="F416" s="137">
        <f t="shared" si="71"/>
        <v>127683</v>
      </c>
      <c r="G416" s="132">
        <v>127683</v>
      </c>
      <c r="H416" s="132"/>
      <c r="I416" s="132"/>
      <c r="J416" s="132"/>
      <c r="K416" s="132"/>
      <c r="L416" s="132"/>
      <c r="M416" s="132"/>
    </row>
    <row r="417" spans="1:13" ht="12.75">
      <c r="A417" s="87"/>
      <c r="B417" s="87"/>
      <c r="C417" s="87">
        <v>4413</v>
      </c>
      <c r="D417" s="88" t="s">
        <v>248</v>
      </c>
      <c r="E417" s="137">
        <v>976</v>
      </c>
      <c r="F417" s="137">
        <f t="shared" si="71"/>
        <v>0</v>
      </c>
      <c r="G417" s="132">
        <f t="shared" si="70"/>
        <v>0</v>
      </c>
      <c r="H417" s="132"/>
      <c r="I417" s="132"/>
      <c r="J417" s="132"/>
      <c r="K417" s="132"/>
      <c r="L417" s="132"/>
      <c r="M417" s="132"/>
    </row>
    <row r="418" spans="1:13" ht="24">
      <c r="A418" s="87"/>
      <c r="B418" s="87"/>
      <c r="C418" s="87">
        <v>4743</v>
      </c>
      <c r="D418" s="88" t="s">
        <v>2</v>
      </c>
      <c r="E418" s="137">
        <v>1416</v>
      </c>
      <c r="F418" s="137">
        <f t="shared" si="71"/>
        <v>773</v>
      </c>
      <c r="G418" s="132">
        <v>773</v>
      </c>
      <c r="H418" s="132"/>
      <c r="I418" s="132"/>
      <c r="J418" s="132"/>
      <c r="K418" s="132"/>
      <c r="L418" s="132"/>
      <c r="M418" s="132"/>
    </row>
    <row r="419" spans="1:13" ht="24">
      <c r="A419" s="87"/>
      <c r="B419" s="87"/>
      <c r="C419" s="87">
        <v>4753</v>
      </c>
      <c r="D419" s="88" t="s">
        <v>251</v>
      </c>
      <c r="E419" s="137">
        <v>1630</v>
      </c>
      <c r="F419" s="137">
        <f t="shared" si="71"/>
        <v>1028</v>
      </c>
      <c r="G419" s="132">
        <v>1028</v>
      </c>
      <c r="H419" s="132"/>
      <c r="I419" s="132"/>
      <c r="J419" s="132">
        <v>0</v>
      </c>
      <c r="K419" s="132"/>
      <c r="L419" s="132"/>
      <c r="M419" s="132"/>
    </row>
    <row r="420" spans="1:13" s="59" customFormat="1" ht="24">
      <c r="A420" s="290">
        <v>853</v>
      </c>
      <c r="B420" s="290"/>
      <c r="C420" s="290"/>
      <c r="D420" s="291" t="s">
        <v>522</v>
      </c>
      <c r="E420" s="155">
        <f>E421</f>
        <v>206245</v>
      </c>
      <c r="F420" s="155">
        <f>F421</f>
        <v>73001</v>
      </c>
      <c r="G420" s="155">
        <f>G421</f>
        <v>73001</v>
      </c>
      <c r="H420" s="155">
        <f>H421</f>
        <v>5941</v>
      </c>
      <c r="I420" s="155">
        <f>I421</f>
        <v>1100</v>
      </c>
      <c r="J420" s="155">
        <f>J442+J444+J449+J451+J453+J487+J421+J423+J485</f>
        <v>0</v>
      </c>
      <c r="K420" s="155">
        <f>K442+K444+K449+K451+K453+K487+K421+K423+K485</f>
        <v>0</v>
      </c>
      <c r="L420" s="155">
        <f>L442+L444+L449+L451+L453+L487+L421+L423+L485</f>
        <v>0</v>
      </c>
      <c r="M420" s="155"/>
    </row>
    <row r="421" spans="1:13" s="59" customFormat="1" ht="19.5" customHeight="1">
      <c r="A421" s="105"/>
      <c r="B421" s="105">
        <v>85395</v>
      </c>
      <c r="C421" s="105"/>
      <c r="D421" s="110" t="s">
        <v>255</v>
      </c>
      <c r="E421" s="142">
        <f>SUM(E422:E437)</f>
        <v>206245</v>
      </c>
      <c r="F421" s="142">
        <f>SUM(F422:F437)</f>
        <v>73001</v>
      </c>
      <c r="G421" s="142">
        <f>SUM(G422:G437)</f>
        <v>73001</v>
      </c>
      <c r="H421" s="142">
        <f>SUM(H422:H437)</f>
        <v>5941</v>
      </c>
      <c r="I421" s="142">
        <f>SUM(I422:I437)</f>
        <v>1100</v>
      </c>
      <c r="J421" s="142">
        <f>J422</f>
        <v>0</v>
      </c>
      <c r="K421" s="142">
        <f>K422</f>
        <v>0</v>
      </c>
      <c r="L421" s="142">
        <f>L422</f>
        <v>0</v>
      </c>
      <c r="M421" s="136"/>
    </row>
    <row r="422" spans="1:13" ht="12.75">
      <c r="A422" s="87"/>
      <c r="B422" s="87"/>
      <c r="C422" s="87">
        <v>4018</v>
      </c>
      <c r="D422" s="88" t="s">
        <v>242</v>
      </c>
      <c r="E422" s="137">
        <v>17348</v>
      </c>
      <c r="F422" s="137">
        <f>G422</f>
        <v>3619</v>
      </c>
      <c r="G422" s="137">
        <f>H422+I422+J422+K422</f>
        <v>3619</v>
      </c>
      <c r="H422" s="137">
        <v>3619</v>
      </c>
      <c r="I422" s="137"/>
      <c r="J422" s="137"/>
      <c r="K422" s="132"/>
      <c r="L422" s="132"/>
      <c r="M422" s="132"/>
    </row>
    <row r="423" spans="1:13" ht="12.75">
      <c r="A423" s="87"/>
      <c r="B423" s="87"/>
      <c r="C423" s="87">
        <v>4019</v>
      </c>
      <c r="D423" s="88" t="s">
        <v>242</v>
      </c>
      <c r="E423" s="137">
        <v>1021</v>
      </c>
      <c r="F423" s="137">
        <f>G423</f>
        <v>213</v>
      </c>
      <c r="G423" s="132">
        <f aca="true" t="shared" si="72" ref="G423:G428">SUM(H423:L423)</f>
        <v>213</v>
      </c>
      <c r="H423" s="132">
        <v>213</v>
      </c>
      <c r="I423" s="132"/>
      <c r="J423" s="132"/>
      <c r="K423" s="132"/>
      <c r="L423" s="132"/>
      <c r="M423" s="132"/>
    </row>
    <row r="424" spans="1:13" ht="12.75">
      <c r="A424" s="87"/>
      <c r="B424" s="87"/>
      <c r="C424" s="87">
        <v>4118</v>
      </c>
      <c r="D424" s="97" t="s">
        <v>281</v>
      </c>
      <c r="E424" s="137">
        <v>4066</v>
      </c>
      <c r="F424" s="137">
        <f>G424</f>
        <v>901</v>
      </c>
      <c r="G424" s="132">
        <f t="shared" si="72"/>
        <v>901</v>
      </c>
      <c r="H424" s="132"/>
      <c r="I424" s="132">
        <v>901</v>
      </c>
      <c r="J424" s="132"/>
      <c r="K424" s="132"/>
      <c r="L424" s="132"/>
      <c r="M424" s="132"/>
    </row>
    <row r="425" spans="1:13" ht="12.75">
      <c r="A425" s="87"/>
      <c r="B425" s="87"/>
      <c r="C425" s="87">
        <v>4119</v>
      </c>
      <c r="D425" s="97" t="s">
        <v>281</v>
      </c>
      <c r="E425" s="137">
        <v>239</v>
      </c>
      <c r="F425" s="137">
        <f aca="true" t="shared" si="73" ref="F425:F436">G425+M425</f>
        <v>53</v>
      </c>
      <c r="G425" s="132">
        <f t="shared" si="72"/>
        <v>53</v>
      </c>
      <c r="H425" s="132"/>
      <c r="I425" s="132">
        <v>53</v>
      </c>
      <c r="J425" s="132"/>
      <c r="K425" s="132"/>
      <c r="L425" s="132"/>
      <c r="M425" s="132"/>
    </row>
    <row r="426" spans="1:13" ht="12.75">
      <c r="A426" s="87"/>
      <c r="B426" s="87"/>
      <c r="C426" s="87">
        <v>4128</v>
      </c>
      <c r="D426" s="97" t="s">
        <v>244</v>
      </c>
      <c r="E426" s="137">
        <v>621</v>
      </c>
      <c r="F426" s="137">
        <f t="shared" si="73"/>
        <v>138</v>
      </c>
      <c r="G426" s="132">
        <f t="shared" si="72"/>
        <v>138</v>
      </c>
      <c r="H426" s="132"/>
      <c r="I426" s="132">
        <v>138</v>
      </c>
      <c r="J426" s="132"/>
      <c r="K426" s="132"/>
      <c r="L426" s="132"/>
      <c r="M426" s="132"/>
    </row>
    <row r="427" spans="1:13" ht="12.75">
      <c r="A427" s="87"/>
      <c r="B427" s="87"/>
      <c r="C427" s="87">
        <v>4129</v>
      </c>
      <c r="D427" s="97" t="s">
        <v>244</v>
      </c>
      <c r="E427" s="137">
        <v>36</v>
      </c>
      <c r="F427" s="137">
        <f>G427</f>
        <v>8</v>
      </c>
      <c r="G427" s="132">
        <f t="shared" si="72"/>
        <v>8</v>
      </c>
      <c r="H427" s="132"/>
      <c r="I427" s="132">
        <v>8</v>
      </c>
      <c r="J427" s="132"/>
      <c r="K427" s="132"/>
      <c r="L427" s="132"/>
      <c r="M427" s="132"/>
    </row>
    <row r="428" spans="1:13" ht="12.75">
      <c r="A428" s="87"/>
      <c r="B428" s="87"/>
      <c r="C428" s="87">
        <v>4178</v>
      </c>
      <c r="D428" s="88" t="s">
        <v>245</v>
      </c>
      <c r="E428" s="137">
        <v>7969</v>
      </c>
      <c r="F428" s="137">
        <f t="shared" si="73"/>
        <v>1992</v>
      </c>
      <c r="G428" s="132">
        <f t="shared" si="72"/>
        <v>1992</v>
      </c>
      <c r="H428" s="132">
        <v>1992</v>
      </c>
      <c r="I428" s="132"/>
      <c r="J428" s="132"/>
      <c r="K428" s="132"/>
      <c r="L428" s="132"/>
      <c r="M428" s="132"/>
    </row>
    <row r="429" spans="1:13" ht="12.75">
      <c r="A429" s="87"/>
      <c r="B429" s="87"/>
      <c r="C429" s="87">
        <v>4179</v>
      </c>
      <c r="D429" s="88" t="s">
        <v>245</v>
      </c>
      <c r="E429" s="137">
        <v>469</v>
      </c>
      <c r="F429" s="137">
        <f>G429</f>
        <v>117</v>
      </c>
      <c r="G429" s="132">
        <f>H429+I429+J429+K429</f>
        <v>117</v>
      </c>
      <c r="H429" s="132">
        <v>117</v>
      </c>
      <c r="I429" s="132"/>
      <c r="J429" s="132"/>
      <c r="K429" s="132"/>
      <c r="L429" s="132"/>
      <c r="M429" s="132"/>
    </row>
    <row r="430" spans="1:13" ht="12.75">
      <c r="A430" s="87"/>
      <c r="B430" s="87"/>
      <c r="C430" s="87">
        <v>4218</v>
      </c>
      <c r="D430" s="97" t="s">
        <v>246</v>
      </c>
      <c r="E430" s="137">
        <v>13373</v>
      </c>
      <c r="F430" s="137">
        <f t="shared" si="73"/>
        <v>271</v>
      </c>
      <c r="G430" s="132">
        <v>271</v>
      </c>
      <c r="H430" s="132"/>
      <c r="I430" s="132"/>
      <c r="J430" s="132"/>
      <c r="K430" s="132"/>
      <c r="L430" s="132"/>
      <c r="M430" s="132"/>
    </row>
    <row r="431" spans="1:13" ht="12.75">
      <c r="A431" s="87"/>
      <c r="B431" s="87"/>
      <c r="C431" s="87">
        <v>4219</v>
      </c>
      <c r="D431" s="97" t="s">
        <v>246</v>
      </c>
      <c r="E431" s="137">
        <v>787</v>
      </c>
      <c r="F431" s="137">
        <f>G431</f>
        <v>16</v>
      </c>
      <c r="G431" s="132">
        <v>16</v>
      </c>
      <c r="H431" s="132"/>
      <c r="I431" s="132"/>
      <c r="J431" s="132"/>
      <c r="K431" s="132"/>
      <c r="L431" s="132"/>
      <c r="M431" s="132"/>
    </row>
    <row r="432" spans="1:13" ht="12.75">
      <c r="A432" s="87"/>
      <c r="B432" s="87"/>
      <c r="C432" s="87">
        <v>4038</v>
      </c>
      <c r="D432" s="97" t="s">
        <v>247</v>
      </c>
      <c r="E432" s="137">
        <v>149521</v>
      </c>
      <c r="F432" s="137">
        <f>G432+H432+I432+J432</f>
        <v>62024</v>
      </c>
      <c r="G432" s="132">
        <v>62024</v>
      </c>
      <c r="H432" s="132"/>
      <c r="I432" s="132"/>
      <c r="J432" s="132"/>
      <c r="K432" s="132"/>
      <c r="L432" s="132"/>
      <c r="M432" s="132"/>
    </row>
    <row r="433" spans="1:13" ht="12.75">
      <c r="A433" s="87"/>
      <c r="B433" s="87"/>
      <c r="C433" s="87">
        <v>4309</v>
      </c>
      <c r="D433" s="97" t="s">
        <v>247</v>
      </c>
      <c r="E433" s="137">
        <v>8795</v>
      </c>
      <c r="F433" s="137">
        <f t="shared" si="73"/>
        <v>3649</v>
      </c>
      <c r="G433" s="132">
        <v>3649</v>
      </c>
      <c r="H433" s="132"/>
      <c r="I433" s="132"/>
      <c r="J433" s="132"/>
      <c r="K433" s="132"/>
      <c r="L433" s="132"/>
      <c r="M433" s="132"/>
    </row>
    <row r="434" spans="1:13" ht="12.75" hidden="1">
      <c r="A434" s="87"/>
      <c r="B434" s="87"/>
      <c r="C434" s="87"/>
      <c r="D434" s="88"/>
      <c r="E434" s="137"/>
      <c r="F434" s="137"/>
      <c r="G434" s="132"/>
      <c r="H434" s="132"/>
      <c r="I434" s="132"/>
      <c r="J434" s="132"/>
      <c r="K434" s="132"/>
      <c r="L434" s="132"/>
      <c r="M434" s="132"/>
    </row>
    <row r="435" spans="1:13" ht="12.75" hidden="1">
      <c r="A435" s="87"/>
      <c r="B435" s="87"/>
      <c r="C435" s="87"/>
      <c r="D435" s="88"/>
      <c r="E435" s="137"/>
      <c r="F435" s="137"/>
      <c r="G435" s="132"/>
      <c r="H435" s="132"/>
      <c r="I435" s="132"/>
      <c r="J435" s="132"/>
      <c r="K435" s="132"/>
      <c r="L435" s="132"/>
      <c r="M435" s="132"/>
    </row>
    <row r="436" spans="1:13" ht="24">
      <c r="A436" s="87"/>
      <c r="B436" s="87"/>
      <c r="C436" s="87">
        <v>4758</v>
      </c>
      <c r="D436" s="88" t="s">
        <v>251</v>
      </c>
      <c r="E436" s="137">
        <v>1889</v>
      </c>
      <c r="F436" s="137">
        <f t="shared" si="73"/>
        <v>0</v>
      </c>
      <c r="G436" s="132">
        <f>SUM(H436:L436)</f>
        <v>0</v>
      </c>
      <c r="H436" s="132"/>
      <c r="I436" s="132"/>
      <c r="J436" s="132">
        <v>0</v>
      </c>
      <c r="K436" s="132"/>
      <c r="L436" s="132"/>
      <c r="M436" s="132"/>
    </row>
    <row r="437" spans="1:13" ht="24">
      <c r="A437" s="87"/>
      <c r="B437" s="87"/>
      <c r="C437" s="87">
        <v>4759</v>
      </c>
      <c r="D437" s="88" t="s">
        <v>251</v>
      </c>
      <c r="E437" s="137">
        <v>111</v>
      </c>
      <c r="F437" s="137"/>
      <c r="G437" s="132"/>
      <c r="H437" s="132"/>
      <c r="I437" s="132"/>
      <c r="J437" s="132"/>
      <c r="K437" s="132"/>
      <c r="L437" s="132"/>
      <c r="M437" s="132"/>
    </row>
    <row r="438" spans="1:13" ht="12.75" hidden="1">
      <c r="A438" s="87"/>
      <c r="B438" s="87"/>
      <c r="C438" s="87"/>
      <c r="D438" s="88"/>
      <c r="E438" s="137"/>
      <c r="F438" s="137"/>
      <c r="G438" s="132"/>
      <c r="H438" s="132"/>
      <c r="I438" s="132"/>
      <c r="J438" s="132"/>
      <c r="K438" s="132"/>
      <c r="L438" s="132"/>
      <c r="M438" s="132"/>
    </row>
    <row r="439" spans="1:13" s="59" customFormat="1" ht="16.5" customHeight="1">
      <c r="A439" s="290">
        <v>854</v>
      </c>
      <c r="B439" s="290"/>
      <c r="C439" s="290"/>
      <c r="D439" s="291" t="s">
        <v>342</v>
      </c>
      <c r="E439" s="155">
        <f>E440+E477+E466</f>
        <v>608081</v>
      </c>
      <c r="F439" s="155">
        <f>F440+F477+F466</f>
        <v>156084</v>
      </c>
      <c r="G439" s="155">
        <f aca="true" t="shared" si="74" ref="G439:L439">G440+G477+G466</f>
        <v>156084</v>
      </c>
      <c r="H439" s="155">
        <f t="shared" si="74"/>
        <v>118742</v>
      </c>
      <c r="I439" s="155">
        <f t="shared" si="74"/>
        <v>28533</v>
      </c>
      <c r="J439" s="155">
        <f t="shared" si="74"/>
        <v>0</v>
      </c>
      <c r="K439" s="155">
        <f t="shared" si="74"/>
        <v>0</v>
      </c>
      <c r="L439" s="155">
        <f t="shared" si="74"/>
        <v>0</v>
      </c>
      <c r="M439" s="155"/>
    </row>
    <row r="440" spans="1:13" s="59" customFormat="1" ht="18" customHeight="1">
      <c r="A440" s="99"/>
      <c r="B440" s="99">
        <v>85401</v>
      </c>
      <c r="C440" s="99"/>
      <c r="D440" s="100" t="s">
        <v>343</v>
      </c>
      <c r="E440" s="136">
        <f>E441+E442+E443+E444+E445+E446+E447+E449+E450+E451+E452+E453+E448</f>
        <v>130662</v>
      </c>
      <c r="F440" s="136">
        <f>F441+F442+F443+F444+F445+F446+F447+F449+F450+F451+F452+F453+F448</f>
        <v>155075</v>
      </c>
      <c r="G440" s="136">
        <f aca="true" t="shared" si="75" ref="G440:L440">G441+G442+G443+G444+G445+G446+G447+G449+G450+G451+G452+G453+G448</f>
        <v>155075</v>
      </c>
      <c r="H440" s="136">
        <f t="shared" si="75"/>
        <v>118742</v>
      </c>
      <c r="I440" s="136">
        <f t="shared" si="75"/>
        <v>28533</v>
      </c>
      <c r="J440" s="136">
        <f t="shared" si="75"/>
        <v>0</v>
      </c>
      <c r="K440" s="136">
        <f t="shared" si="75"/>
        <v>0</v>
      </c>
      <c r="L440" s="136">
        <f t="shared" si="75"/>
        <v>0</v>
      </c>
      <c r="M440" s="136"/>
    </row>
    <row r="441" spans="1:13" ht="24">
      <c r="A441" s="87"/>
      <c r="B441" s="87"/>
      <c r="C441" s="87">
        <v>3020</v>
      </c>
      <c r="D441" s="88" t="s">
        <v>317</v>
      </c>
      <c r="E441" s="137">
        <v>9025</v>
      </c>
      <c r="F441" s="137">
        <f aca="true" t="shared" si="76" ref="F441:F447">G441+M441</f>
        <v>11593</v>
      </c>
      <c r="G441" s="132">
        <f>H441+I441+J441+K441+L441</f>
        <v>11593</v>
      </c>
      <c r="H441" s="132">
        <v>11593</v>
      </c>
      <c r="I441" s="132"/>
      <c r="J441" s="132"/>
      <c r="K441" s="132"/>
      <c r="L441" s="132"/>
      <c r="M441" s="132"/>
    </row>
    <row r="442" spans="1:13" ht="12.75">
      <c r="A442" s="87"/>
      <c r="B442" s="87"/>
      <c r="C442" s="87">
        <v>4010</v>
      </c>
      <c r="D442" s="88" t="s">
        <v>242</v>
      </c>
      <c r="E442" s="137">
        <v>74086</v>
      </c>
      <c r="F442" s="137">
        <f t="shared" si="76"/>
        <v>100892</v>
      </c>
      <c r="G442" s="132">
        <f>SUM(H442:L442)</f>
        <v>100892</v>
      </c>
      <c r="H442" s="132">
        <v>100892</v>
      </c>
      <c r="I442" s="132"/>
      <c r="J442" s="132"/>
      <c r="K442" s="132"/>
      <c r="L442" s="132"/>
      <c r="M442" s="132"/>
    </row>
    <row r="443" spans="1:13" ht="12.75">
      <c r="A443" s="87"/>
      <c r="B443" s="87"/>
      <c r="C443" s="87">
        <v>4040</v>
      </c>
      <c r="D443" s="88" t="s">
        <v>280</v>
      </c>
      <c r="E443" s="137">
        <v>13801</v>
      </c>
      <c r="F443" s="137">
        <f t="shared" si="76"/>
        <v>6257</v>
      </c>
      <c r="G443" s="132">
        <f>SUM(H443:L443)</f>
        <v>6257</v>
      </c>
      <c r="H443" s="132">
        <v>6257</v>
      </c>
      <c r="I443" s="132"/>
      <c r="J443" s="132"/>
      <c r="K443" s="132"/>
      <c r="L443" s="132"/>
      <c r="M443" s="132"/>
    </row>
    <row r="444" spans="1:13" ht="12.75">
      <c r="A444" s="87"/>
      <c r="B444" s="87"/>
      <c r="C444" s="87">
        <v>4110</v>
      </c>
      <c r="D444" s="88" t="s">
        <v>281</v>
      </c>
      <c r="E444" s="137">
        <v>15284</v>
      </c>
      <c r="F444" s="137">
        <f t="shared" si="76"/>
        <v>18311</v>
      </c>
      <c r="G444" s="132">
        <f>SUM(H444:L444)</f>
        <v>18311</v>
      </c>
      <c r="H444" s="132"/>
      <c r="I444" s="132">
        <v>18311</v>
      </c>
      <c r="J444" s="132"/>
      <c r="K444" s="132"/>
      <c r="L444" s="132"/>
      <c r="M444" s="132"/>
    </row>
    <row r="445" spans="1:13" ht="12.75">
      <c r="A445" s="87"/>
      <c r="B445" s="87"/>
      <c r="C445" s="87">
        <v>4120</v>
      </c>
      <c r="D445" s="88" t="s">
        <v>244</v>
      </c>
      <c r="E445" s="137">
        <v>2421</v>
      </c>
      <c r="F445" s="137">
        <f t="shared" si="76"/>
        <v>2902</v>
      </c>
      <c r="G445" s="132">
        <f>SUM(H445:L445)</f>
        <v>2902</v>
      </c>
      <c r="H445" s="132"/>
      <c r="I445" s="132">
        <v>2902</v>
      </c>
      <c r="J445" s="132"/>
      <c r="K445" s="132"/>
      <c r="L445" s="132"/>
      <c r="M445" s="132"/>
    </row>
    <row r="446" spans="1:13" ht="12.75">
      <c r="A446" s="87"/>
      <c r="B446" s="87"/>
      <c r="C446" s="87">
        <v>4210</v>
      </c>
      <c r="D446" s="88" t="s">
        <v>246</v>
      </c>
      <c r="E446" s="137">
        <v>2500</v>
      </c>
      <c r="F446" s="137">
        <f t="shared" si="76"/>
        <v>2500</v>
      </c>
      <c r="G446" s="132">
        <v>2500</v>
      </c>
      <c r="H446" s="132"/>
      <c r="I446" s="132"/>
      <c r="J446" s="132"/>
      <c r="K446" s="132"/>
      <c r="L446" s="132"/>
      <c r="M446" s="132"/>
    </row>
    <row r="447" spans="1:13" ht="24">
      <c r="A447" s="87"/>
      <c r="B447" s="87"/>
      <c r="C447" s="87">
        <v>4240</v>
      </c>
      <c r="D447" s="88" t="s">
        <v>1</v>
      </c>
      <c r="E447" s="137">
        <v>4000</v>
      </c>
      <c r="F447" s="137">
        <f t="shared" si="76"/>
        <v>3000</v>
      </c>
      <c r="G447" s="132">
        <v>3000</v>
      </c>
      <c r="H447" s="132"/>
      <c r="I447" s="132"/>
      <c r="J447" s="132"/>
      <c r="K447" s="132"/>
      <c r="L447" s="132"/>
      <c r="M447" s="132"/>
    </row>
    <row r="448" spans="1:13" ht="12.75" hidden="1">
      <c r="A448" s="87"/>
      <c r="B448" s="87"/>
      <c r="C448" s="87"/>
      <c r="D448" s="88"/>
      <c r="E448" s="137"/>
      <c r="F448" s="137"/>
      <c r="G448" s="132">
        <f>SUM(H448:L448)</f>
        <v>0</v>
      </c>
      <c r="H448" s="132"/>
      <c r="I448" s="132"/>
      <c r="J448" s="132"/>
      <c r="K448" s="132"/>
      <c r="L448" s="132"/>
      <c r="M448" s="132"/>
    </row>
    <row r="449" spans="1:13" ht="12.75">
      <c r="A449" s="87"/>
      <c r="B449" s="87"/>
      <c r="C449" s="87">
        <v>4270</v>
      </c>
      <c r="D449" s="88" t="s">
        <v>261</v>
      </c>
      <c r="E449" s="137">
        <v>900</v>
      </c>
      <c r="F449" s="137">
        <f>G449+M449</f>
        <v>900</v>
      </c>
      <c r="G449" s="132">
        <v>900</v>
      </c>
      <c r="H449" s="132"/>
      <c r="I449" s="132"/>
      <c r="J449" s="132"/>
      <c r="K449" s="132"/>
      <c r="L449" s="132"/>
      <c r="M449" s="132"/>
    </row>
    <row r="450" spans="1:13" ht="12.75">
      <c r="A450" s="87"/>
      <c r="B450" s="87"/>
      <c r="C450" s="87">
        <v>4300</v>
      </c>
      <c r="D450" s="88" t="s">
        <v>247</v>
      </c>
      <c r="E450" s="137">
        <v>600</v>
      </c>
      <c r="F450" s="137">
        <f>G450+M450</f>
        <v>500</v>
      </c>
      <c r="G450" s="132">
        <v>500</v>
      </c>
      <c r="H450" s="132"/>
      <c r="I450" s="132"/>
      <c r="J450" s="132"/>
      <c r="K450" s="132"/>
      <c r="L450" s="132"/>
      <c r="M450" s="132"/>
    </row>
    <row r="451" spans="1:13" ht="12.75">
      <c r="A451" s="87"/>
      <c r="B451" s="87"/>
      <c r="C451" s="87">
        <v>4410</v>
      </c>
      <c r="D451" s="88" t="s">
        <v>248</v>
      </c>
      <c r="E451" s="137">
        <v>300</v>
      </c>
      <c r="F451" s="137">
        <f>G451+M451</f>
        <v>300</v>
      </c>
      <c r="G451" s="132">
        <v>300</v>
      </c>
      <c r="H451" s="132"/>
      <c r="I451" s="132"/>
      <c r="J451" s="132">
        <v>0</v>
      </c>
      <c r="K451" s="132"/>
      <c r="L451" s="132"/>
      <c r="M451" s="132"/>
    </row>
    <row r="452" spans="1:13" ht="24">
      <c r="A452" s="87"/>
      <c r="B452" s="87"/>
      <c r="C452" s="87">
        <v>4440</v>
      </c>
      <c r="D452" s="88" t="s">
        <v>320</v>
      </c>
      <c r="E452" s="137">
        <v>6845</v>
      </c>
      <c r="F452" s="137">
        <f>G452+M452</f>
        <v>7320</v>
      </c>
      <c r="G452" s="132">
        <v>7320</v>
      </c>
      <c r="H452" s="132"/>
      <c r="I452" s="132">
        <v>7320</v>
      </c>
      <c r="J452" s="132"/>
      <c r="K452" s="132"/>
      <c r="L452" s="132"/>
      <c r="M452" s="132"/>
    </row>
    <row r="453" spans="1:13" ht="24">
      <c r="A453" s="87"/>
      <c r="B453" s="87"/>
      <c r="C453" s="87">
        <v>4700</v>
      </c>
      <c r="D453" s="88" t="s">
        <v>294</v>
      </c>
      <c r="E453" s="137">
        <v>900</v>
      </c>
      <c r="F453" s="137">
        <f>G453+M453</f>
        <v>600</v>
      </c>
      <c r="G453" s="132">
        <v>600</v>
      </c>
      <c r="H453" s="132"/>
      <c r="I453" s="132"/>
      <c r="J453" s="132"/>
      <c r="K453" s="132"/>
      <c r="L453" s="132"/>
      <c r="M453" s="132"/>
    </row>
    <row r="454" spans="1:13" ht="12.75" hidden="1">
      <c r="A454" s="87"/>
      <c r="B454" s="99"/>
      <c r="C454" s="99"/>
      <c r="D454" s="103"/>
      <c r="E454" s="136"/>
      <c r="F454" s="136"/>
      <c r="G454" s="132"/>
      <c r="H454" s="132"/>
      <c r="I454" s="132"/>
      <c r="J454" s="132"/>
      <c r="K454" s="132"/>
      <c r="L454" s="132"/>
      <c r="M454" s="132"/>
    </row>
    <row r="455" spans="1:13" ht="12.75" hidden="1">
      <c r="A455" s="87"/>
      <c r="B455" s="87"/>
      <c r="C455" s="87"/>
      <c r="D455" s="88"/>
      <c r="E455" s="137"/>
      <c r="F455" s="137"/>
      <c r="G455" s="132"/>
      <c r="H455" s="132"/>
      <c r="I455" s="132"/>
      <c r="J455" s="132"/>
      <c r="K455" s="132"/>
      <c r="L455" s="132"/>
      <c r="M455" s="132"/>
    </row>
    <row r="456" spans="1:13" ht="12.75" hidden="1">
      <c r="A456" s="87"/>
      <c r="B456" s="87"/>
      <c r="C456" s="87"/>
      <c r="D456" s="88"/>
      <c r="E456" s="137"/>
      <c r="F456" s="137"/>
      <c r="G456" s="132"/>
      <c r="H456" s="132"/>
      <c r="I456" s="132"/>
      <c r="J456" s="132"/>
      <c r="K456" s="132"/>
      <c r="L456" s="132"/>
      <c r="M456" s="132"/>
    </row>
    <row r="457" spans="1:13" ht="12.75" hidden="1">
      <c r="A457" s="87"/>
      <c r="B457" s="87"/>
      <c r="C457" s="87"/>
      <c r="D457" s="88"/>
      <c r="E457" s="137"/>
      <c r="F457" s="137"/>
      <c r="G457" s="132"/>
      <c r="H457" s="132"/>
      <c r="I457" s="132"/>
      <c r="J457" s="132"/>
      <c r="K457" s="132"/>
      <c r="L457" s="132"/>
      <c r="M457" s="132"/>
    </row>
    <row r="458" spans="1:13" ht="12.75" hidden="1">
      <c r="A458" s="87"/>
      <c r="B458" s="87"/>
      <c r="C458" s="87"/>
      <c r="D458" s="88"/>
      <c r="E458" s="137"/>
      <c r="F458" s="137"/>
      <c r="G458" s="132"/>
      <c r="H458" s="132"/>
      <c r="I458" s="132"/>
      <c r="J458" s="132"/>
      <c r="K458" s="132"/>
      <c r="L458" s="132"/>
      <c r="M458" s="132"/>
    </row>
    <row r="459" spans="1:13" ht="12.75" hidden="1">
      <c r="A459" s="87"/>
      <c r="B459" s="87"/>
      <c r="C459" s="87"/>
      <c r="D459" s="88"/>
      <c r="E459" s="137"/>
      <c r="F459" s="137"/>
      <c r="G459" s="132"/>
      <c r="H459" s="132"/>
      <c r="I459" s="132"/>
      <c r="J459" s="132"/>
      <c r="K459" s="132"/>
      <c r="L459" s="132"/>
      <c r="M459" s="132"/>
    </row>
    <row r="460" spans="1:13" ht="12.75" hidden="1">
      <c r="A460" s="87"/>
      <c r="B460" s="87"/>
      <c r="C460" s="87"/>
      <c r="D460" s="88"/>
      <c r="E460" s="137"/>
      <c r="F460" s="137"/>
      <c r="G460" s="132"/>
      <c r="H460" s="132"/>
      <c r="I460" s="132"/>
      <c r="J460" s="132"/>
      <c r="K460" s="132"/>
      <c r="L460" s="132"/>
      <c r="M460" s="132"/>
    </row>
    <row r="461" spans="1:13" ht="12.75" hidden="1">
      <c r="A461" s="87"/>
      <c r="B461" s="87"/>
      <c r="C461" s="87"/>
      <c r="D461" s="88"/>
      <c r="E461" s="137"/>
      <c r="F461" s="137"/>
      <c r="G461" s="132"/>
      <c r="H461" s="132"/>
      <c r="I461" s="132"/>
      <c r="J461" s="132"/>
      <c r="K461" s="132"/>
      <c r="L461" s="132"/>
      <c r="M461" s="132"/>
    </row>
    <row r="462" spans="1:13" ht="12.75" hidden="1">
      <c r="A462" s="87"/>
      <c r="B462" s="87"/>
      <c r="C462" s="87"/>
      <c r="D462" s="88"/>
      <c r="E462" s="137"/>
      <c r="F462" s="137"/>
      <c r="G462" s="132"/>
      <c r="H462" s="132"/>
      <c r="I462" s="132"/>
      <c r="J462" s="132"/>
      <c r="K462" s="132"/>
      <c r="L462" s="132"/>
      <c r="M462" s="132"/>
    </row>
    <row r="463" spans="1:13" ht="12.75" hidden="1">
      <c r="A463" s="87"/>
      <c r="B463" s="87"/>
      <c r="C463" s="87"/>
      <c r="D463" s="88"/>
      <c r="E463" s="137"/>
      <c r="F463" s="137"/>
      <c r="G463" s="132"/>
      <c r="H463" s="132"/>
      <c r="I463" s="132"/>
      <c r="J463" s="132"/>
      <c r="K463" s="132"/>
      <c r="L463" s="132"/>
      <c r="M463" s="132"/>
    </row>
    <row r="464" spans="1:13" ht="12.75" hidden="1">
      <c r="A464" s="87"/>
      <c r="B464" s="87"/>
      <c r="C464" s="87"/>
      <c r="D464" s="88"/>
      <c r="E464" s="137"/>
      <c r="F464" s="137"/>
      <c r="G464" s="132"/>
      <c r="H464" s="132"/>
      <c r="I464" s="132"/>
      <c r="J464" s="132"/>
      <c r="K464" s="132"/>
      <c r="L464" s="132"/>
      <c r="M464" s="132"/>
    </row>
    <row r="465" spans="1:13" ht="12.75" hidden="1">
      <c r="A465" s="87"/>
      <c r="B465" s="87"/>
      <c r="C465" s="87"/>
      <c r="D465" s="88"/>
      <c r="E465" s="137"/>
      <c r="F465" s="137"/>
      <c r="G465" s="132"/>
      <c r="H465" s="132"/>
      <c r="I465" s="132"/>
      <c r="J465" s="132"/>
      <c r="K465" s="132"/>
      <c r="L465" s="132"/>
      <c r="M465" s="132"/>
    </row>
    <row r="466" spans="1:13" s="59" customFormat="1" ht="18.75" customHeight="1">
      <c r="A466" s="99"/>
      <c r="B466" s="99">
        <v>85415</v>
      </c>
      <c r="C466" s="99"/>
      <c r="D466" s="100" t="s">
        <v>344</v>
      </c>
      <c r="E466" s="136">
        <f>SUM(E467:E476)</f>
        <v>476994</v>
      </c>
      <c r="F466" s="136">
        <f>F467</f>
        <v>0</v>
      </c>
      <c r="G466" s="136">
        <f aca="true" t="shared" si="77" ref="G466:L466">G467</f>
        <v>0</v>
      </c>
      <c r="H466" s="136">
        <f t="shared" si="77"/>
        <v>0</v>
      </c>
      <c r="I466" s="136">
        <f t="shared" si="77"/>
        <v>0</v>
      </c>
      <c r="J466" s="136">
        <f t="shared" si="77"/>
        <v>0</v>
      </c>
      <c r="K466" s="136">
        <f t="shared" si="77"/>
        <v>0</v>
      </c>
      <c r="L466" s="136">
        <f t="shared" si="77"/>
        <v>0</v>
      </c>
      <c r="M466" s="136"/>
    </row>
    <row r="467" spans="1:13" ht="12.75" customHeight="1">
      <c r="A467" s="87"/>
      <c r="B467" s="87"/>
      <c r="C467" s="108">
        <v>3240</v>
      </c>
      <c r="D467" s="88" t="s">
        <v>345</v>
      </c>
      <c r="E467" s="137">
        <v>452346</v>
      </c>
      <c r="F467" s="137">
        <f>G467+M467</f>
        <v>0</v>
      </c>
      <c r="G467" s="132">
        <f>SUM(H467:L467)</f>
        <v>0</v>
      </c>
      <c r="H467" s="132"/>
      <c r="I467" s="132"/>
      <c r="J467" s="132"/>
      <c r="K467" s="132"/>
      <c r="L467" s="132"/>
      <c r="M467" s="132"/>
    </row>
    <row r="468" spans="1:13" ht="14.25" customHeight="1">
      <c r="A468" s="87"/>
      <c r="B468" s="87"/>
      <c r="C468" s="87">
        <v>3260</v>
      </c>
      <c r="D468" s="88" t="s">
        <v>346</v>
      </c>
      <c r="E468" s="137">
        <v>24648</v>
      </c>
      <c r="F468" s="137">
        <f>G468+M468</f>
        <v>0</v>
      </c>
      <c r="G468" s="132">
        <f>SUM(H468:L468)</f>
        <v>0</v>
      </c>
      <c r="H468" s="132"/>
      <c r="I468" s="132"/>
      <c r="J468" s="132"/>
      <c r="K468" s="132"/>
      <c r="L468" s="132"/>
      <c r="M468" s="132"/>
    </row>
    <row r="469" spans="1:13" ht="12.75" hidden="1">
      <c r="A469" s="87"/>
      <c r="B469" s="87"/>
      <c r="C469" s="87"/>
      <c r="D469" s="88"/>
      <c r="E469" s="137"/>
      <c r="F469" s="137"/>
      <c r="G469" s="132"/>
      <c r="H469" s="132"/>
      <c r="I469" s="132"/>
      <c r="J469" s="132"/>
      <c r="K469" s="132"/>
      <c r="L469" s="132"/>
      <c r="M469" s="132"/>
    </row>
    <row r="470" spans="1:13" ht="12.75" hidden="1">
      <c r="A470" s="87"/>
      <c r="B470" s="87"/>
      <c r="C470" s="87">
        <v>4110</v>
      </c>
      <c r="D470" s="88" t="s">
        <v>281</v>
      </c>
      <c r="E470" s="137"/>
      <c r="F470" s="137"/>
      <c r="G470" s="132"/>
      <c r="H470" s="132"/>
      <c r="I470" s="132"/>
      <c r="J470" s="132"/>
      <c r="K470" s="132"/>
      <c r="L470" s="132"/>
      <c r="M470" s="132"/>
    </row>
    <row r="471" spans="1:13" ht="12.75" hidden="1">
      <c r="A471" s="87"/>
      <c r="B471" s="87"/>
      <c r="C471" s="87">
        <v>4120</v>
      </c>
      <c r="D471" s="88" t="s">
        <v>244</v>
      </c>
      <c r="E471" s="137"/>
      <c r="F471" s="137"/>
      <c r="G471" s="132"/>
      <c r="H471" s="132"/>
      <c r="I471" s="132"/>
      <c r="J471" s="132"/>
      <c r="K471" s="132"/>
      <c r="L471" s="132"/>
      <c r="M471" s="132"/>
    </row>
    <row r="472" spans="1:13" ht="12.75" hidden="1">
      <c r="A472" s="87"/>
      <c r="B472" s="87"/>
      <c r="C472" s="87">
        <v>4170</v>
      </c>
      <c r="D472" s="88" t="s">
        <v>245</v>
      </c>
      <c r="E472" s="137"/>
      <c r="F472" s="137"/>
      <c r="G472" s="132"/>
      <c r="H472" s="132"/>
      <c r="I472" s="132"/>
      <c r="J472" s="132"/>
      <c r="K472" s="132"/>
      <c r="L472" s="132"/>
      <c r="M472" s="132"/>
    </row>
    <row r="473" spans="1:13" ht="12.75" hidden="1">
      <c r="A473" s="87"/>
      <c r="B473" s="87"/>
      <c r="C473" s="87">
        <v>4210</v>
      </c>
      <c r="D473" s="88" t="s">
        <v>246</v>
      </c>
      <c r="E473" s="137"/>
      <c r="F473" s="137"/>
      <c r="G473" s="132"/>
      <c r="H473" s="132"/>
      <c r="I473" s="132"/>
      <c r="J473" s="132"/>
      <c r="K473" s="132"/>
      <c r="L473" s="132"/>
      <c r="M473" s="132"/>
    </row>
    <row r="474" spans="1:13" ht="12.75" hidden="1">
      <c r="A474" s="87"/>
      <c r="B474" s="87"/>
      <c r="C474" s="87">
        <v>4300</v>
      </c>
      <c r="D474" s="88" t="s">
        <v>247</v>
      </c>
      <c r="E474" s="137"/>
      <c r="F474" s="137"/>
      <c r="G474" s="132"/>
      <c r="H474" s="132"/>
      <c r="I474" s="132"/>
      <c r="J474" s="132"/>
      <c r="K474" s="132"/>
      <c r="L474" s="132"/>
      <c r="M474" s="132"/>
    </row>
    <row r="475" spans="1:13" ht="24" hidden="1">
      <c r="A475" s="87"/>
      <c r="B475" s="87"/>
      <c r="C475" s="87">
        <v>4740</v>
      </c>
      <c r="D475" s="88" t="s">
        <v>2</v>
      </c>
      <c r="E475" s="137"/>
      <c r="F475" s="137"/>
      <c r="G475" s="132"/>
      <c r="H475" s="132"/>
      <c r="I475" s="132"/>
      <c r="J475" s="132">
        <v>0</v>
      </c>
      <c r="K475" s="132"/>
      <c r="L475" s="132"/>
      <c r="M475" s="132"/>
    </row>
    <row r="476" spans="1:13" ht="24" hidden="1">
      <c r="A476" s="87"/>
      <c r="B476" s="87"/>
      <c r="C476" s="87">
        <v>4750</v>
      </c>
      <c r="D476" s="88" t="s">
        <v>251</v>
      </c>
      <c r="E476" s="137"/>
      <c r="F476" s="137"/>
      <c r="G476" s="132"/>
      <c r="H476" s="132"/>
      <c r="I476" s="132"/>
      <c r="J476" s="132"/>
      <c r="K476" s="132"/>
      <c r="L476" s="132"/>
      <c r="M476" s="132"/>
    </row>
    <row r="477" spans="1:13" s="59" customFormat="1" ht="18.75" customHeight="1">
      <c r="A477" s="99"/>
      <c r="B477" s="99">
        <v>85446</v>
      </c>
      <c r="C477" s="99"/>
      <c r="D477" s="100" t="s">
        <v>347</v>
      </c>
      <c r="E477" s="136">
        <f>E478</f>
        <v>425</v>
      </c>
      <c r="F477" s="136">
        <f>F478</f>
        <v>1009</v>
      </c>
      <c r="G477" s="136">
        <f aca="true" t="shared" si="78" ref="G477:L477">G478</f>
        <v>1009</v>
      </c>
      <c r="H477" s="136">
        <f t="shared" si="78"/>
        <v>0</v>
      </c>
      <c r="I477" s="136">
        <f t="shared" si="78"/>
        <v>0</v>
      </c>
      <c r="J477" s="136">
        <f t="shared" si="78"/>
        <v>0</v>
      </c>
      <c r="K477" s="136">
        <f t="shared" si="78"/>
        <v>0</v>
      </c>
      <c r="L477" s="136">
        <f t="shared" si="78"/>
        <v>0</v>
      </c>
      <c r="M477" s="136"/>
    </row>
    <row r="478" spans="1:13" ht="12.75">
      <c r="A478" s="87"/>
      <c r="B478" s="87"/>
      <c r="C478" s="87">
        <v>4300</v>
      </c>
      <c r="D478" s="88" t="s">
        <v>348</v>
      </c>
      <c r="E478" s="137">
        <v>425</v>
      </c>
      <c r="F478" s="137">
        <f>G478+M478</f>
        <v>1009</v>
      </c>
      <c r="G478" s="132">
        <v>1009</v>
      </c>
      <c r="H478" s="132"/>
      <c r="I478" s="132"/>
      <c r="J478" s="132"/>
      <c r="K478" s="132"/>
      <c r="L478" s="132"/>
      <c r="M478" s="132"/>
    </row>
    <row r="479" spans="1:13" s="59" customFormat="1" ht="24">
      <c r="A479" s="290">
        <v>900</v>
      </c>
      <c r="B479" s="290"/>
      <c r="C479" s="290"/>
      <c r="D479" s="291" t="s">
        <v>349</v>
      </c>
      <c r="E479" s="155">
        <f>E480+E486+E489+E494+E501+E499+E484</f>
        <v>209180</v>
      </c>
      <c r="F479" s="155">
        <f>F480+F486+F489+F494+F501+F499+F484+F492</f>
        <v>238340</v>
      </c>
      <c r="G479" s="155">
        <f>G480+G486+G489+G494+G501+G499+G484+G492</f>
        <v>238340</v>
      </c>
      <c r="H479" s="155">
        <f>H480+H486+H489+H494+H501+H499+H484</f>
        <v>0</v>
      </c>
      <c r="I479" s="155">
        <f>I480+I486+I489+I494+I501+I499+I484</f>
        <v>0</v>
      </c>
      <c r="J479" s="155">
        <f>J480+J486+J489+J494+J501+J499+J484</f>
        <v>0</v>
      </c>
      <c r="K479" s="155">
        <f>K480+K486+K489+K494+K501+K499+K484</f>
        <v>0</v>
      </c>
      <c r="L479" s="155">
        <f>L480+L486+L489+L494+L501+L499+L484</f>
        <v>0</v>
      </c>
      <c r="M479" s="155"/>
    </row>
    <row r="480" spans="1:13" s="59" customFormat="1" ht="12.75" hidden="1">
      <c r="A480" s="99"/>
      <c r="B480" s="99"/>
      <c r="C480" s="99"/>
      <c r="D480" s="100"/>
      <c r="E480" s="136"/>
      <c r="F480" s="136"/>
      <c r="G480" s="136"/>
      <c r="H480" s="136"/>
      <c r="I480" s="136"/>
      <c r="J480" s="136"/>
      <c r="K480" s="136"/>
      <c r="L480" s="136"/>
      <c r="M480" s="136"/>
    </row>
    <row r="481" spans="1:13" s="59" customFormat="1" ht="12.75" hidden="1">
      <c r="A481" s="99"/>
      <c r="B481" s="99"/>
      <c r="C481" s="99"/>
      <c r="D481" s="103"/>
      <c r="E481" s="136"/>
      <c r="F481" s="136"/>
      <c r="G481" s="136"/>
      <c r="H481" s="136"/>
      <c r="I481" s="136"/>
      <c r="J481" s="136"/>
      <c r="K481" s="136"/>
      <c r="L481" s="136"/>
      <c r="M481" s="136"/>
    </row>
    <row r="482" spans="1:13" s="59" customFormat="1" ht="12.75" hidden="1">
      <c r="A482" s="99"/>
      <c r="B482" s="99"/>
      <c r="C482" s="99"/>
      <c r="D482" s="103"/>
      <c r="E482" s="136"/>
      <c r="F482" s="136"/>
      <c r="G482" s="136"/>
      <c r="H482" s="136"/>
      <c r="I482" s="136"/>
      <c r="J482" s="136"/>
      <c r="K482" s="136"/>
      <c r="L482" s="136"/>
      <c r="M482" s="136"/>
    </row>
    <row r="483" spans="1:13" s="59" customFormat="1" ht="12.75" hidden="1">
      <c r="A483" s="99"/>
      <c r="B483" s="99"/>
      <c r="C483" s="99"/>
      <c r="D483" s="103"/>
      <c r="E483" s="136"/>
      <c r="F483" s="136"/>
      <c r="G483" s="136"/>
      <c r="H483" s="136"/>
      <c r="I483" s="136"/>
      <c r="J483" s="136"/>
      <c r="K483" s="136"/>
      <c r="L483" s="136"/>
      <c r="M483" s="136"/>
    </row>
    <row r="484" spans="1:13" s="59" customFormat="1" ht="18" customHeight="1">
      <c r="A484" s="99"/>
      <c r="B484" s="99">
        <v>90002</v>
      </c>
      <c r="C484" s="99"/>
      <c r="D484" s="100" t="s">
        <v>350</v>
      </c>
      <c r="E484" s="136">
        <f>E485</f>
        <v>0</v>
      </c>
      <c r="F484" s="136">
        <f>F485</f>
        <v>0</v>
      </c>
      <c r="G484" s="136">
        <f aca="true" t="shared" si="79" ref="G484:L484">G485</f>
        <v>0</v>
      </c>
      <c r="H484" s="136">
        <f t="shared" si="79"/>
        <v>0</v>
      </c>
      <c r="I484" s="136">
        <f t="shared" si="79"/>
        <v>0</v>
      </c>
      <c r="J484" s="136">
        <f t="shared" si="79"/>
        <v>0</v>
      </c>
      <c r="K484" s="136">
        <f t="shared" si="79"/>
        <v>0</v>
      </c>
      <c r="L484" s="136">
        <f t="shared" si="79"/>
        <v>0</v>
      </c>
      <c r="M484" s="136"/>
    </row>
    <row r="485" spans="1:13" ht="12.75">
      <c r="A485" s="87"/>
      <c r="B485" s="87"/>
      <c r="C485" s="87">
        <v>4300</v>
      </c>
      <c r="D485" s="88" t="s">
        <v>247</v>
      </c>
      <c r="E485" s="137">
        <v>0</v>
      </c>
      <c r="F485" s="137">
        <f>G485+M485</f>
        <v>0</v>
      </c>
      <c r="G485" s="132"/>
      <c r="H485" s="132"/>
      <c r="I485" s="132"/>
      <c r="J485" s="132"/>
      <c r="K485" s="132"/>
      <c r="L485" s="132"/>
      <c r="M485" s="132"/>
    </row>
    <row r="486" spans="1:13" s="59" customFormat="1" ht="21.75" customHeight="1">
      <c r="A486" s="99"/>
      <c r="B486" s="99">
        <v>90003</v>
      </c>
      <c r="C486" s="99"/>
      <c r="D486" s="100" t="s">
        <v>351</v>
      </c>
      <c r="E486" s="136">
        <f>E487+E488</f>
        <v>11630</v>
      </c>
      <c r="F486" s="136">
        <f>F487+F488</f>
        <v>11630</v>
      </c>
      <c r="G486" s="136">
        <f aca="true" t="shared" si="80" ref="G486:L486">G487+G488</f>
        <v>11630</v>
      </c>
      <c r="H486" s="136">
        <f t="shared" si="80"/>
        <v>0</v>
      </c>
      <c r="I486" s="136">
        <f t="shared" si="80"/>
        <v>0</v>
      </c>
      <c r="J486" s="136">
        <f t="shared" si="80"/>
        <v>0</v>
      </c>
      <c r="K486" s="136">
        <f t="shared" si="80"/>
        <v>0</v>
      </c>
      <c r="L486" s="136">
        <f t="shared" si="80"/>
        <v>0</v>
      </c>
      <c r="M486" s="136"/>
    </row>
    <row r="487" spans="1:13" ht="12.75">
      <c r="A487" s="87"/>
      <c r="B487" s="87"/>
      <c r="C487" s="87">
        <v>4210</v>
      </c>
      <c r="D487" s="88" t="s">
        <v>246</v>
      </c>
      <c r="E487" s="137">
        <v>3600</v>
      </c>
      <c r="F487" s="137">
        <f>G487+M487</f>
        <v>3600</v>
      </c>
      <c r="G487" s="132">
        <v>3600</v>
      </c>
      <c r="H487" s="132"/>
      <c r="I487" s="132"/>
      <c r="J487" s="132"/>
      <c r="K487" s="132"/>
      <c r="L487" s="132"/>
      <c r="M487" s="132"/>
    </row>
    <row r="488" spans="1:13" ht="12.75">
      <c r="A488" s="87"/>
      <c r="B488" s="87"/>
      <c r="C488" s="87">
        <v>4300</v>
      </c>
      <c r="D488" s="88" t="s">
        <v>247</v>
      </c>
      <c r="E488" s="137">
        <v>8030</v>
      </c>
      <c r="F488" s="137">
        <f>G488+M488</f>
        <v>8030</v>
      </c>
      <c r="G488" s="132">
        <v>8030</v>
      </c>
      <c r="H488" s="132"/>
      <c r="I488" s="132"/>
      <c r="J488" s="132">
        <v>0</v>
      </c>
      <c r="K488" s="132"/>
      <c r="L488" s="132"/>
      <c r="M488" s="132"/>
    </row>
    <row r="489" spans="1:13" s="59" customFormat="1" ht="12.75">
      <c r="A489" s="99"/>
      <c r="B489" s="99">
        <v>90004</v>
      </c>
      <c r="C489" s="99"/>
      <c r="D489" s="100" t="s">
        <v>352</v>
      </c>
      <c r="E489" s="136">
        <f>E490+E491</f>
        <v>8600</v>
      </c>
      <c r="F489" s="136">
        <f>F490+F491</f>
        <v>8600</v>
      </c>
      <c r="G489" s="136">
        <f aca="true" t="shared" si="81" ref="G489:L489">G490+G491</f>
        <v>8600</v>
      </c>
      <c r="H489" s="136">
        <f t="shared" si="81"/>
        <v>0</v>
      </c>
      <c r="I489" s="136">
        <f t="shared" si="81"/>
        <v>0</v>
      </c>
      <c r="J489" s="136">
        <f t="shared" si="81"/>
        <v>0</v>
      </c>
      <c r="K489" s="136">
        <f t="shared" si="81"/>
        <v>0</v>
      </c>
      <c r="L489" s="136">
        <f t="shared" si="81"/>
        <v>0</v>
      </c>
      <c r="M489" s="136"/>
    </row>
    <row r="490" spans="1:13" ht="12.75">
      <c r="A490" s="87"/>
      <c r="B490" s="87"/>
      <c r="C490" s="87">
        <v>4210</v>
      </c>
      <c r="D490" s="88" t="s">
        <v>246</v>
      </c>
      <c r="E490" s="137">
        <v>5200</v>
      </c>
      <c r="F490" s="137">
        <f>G490+M490</f>
        <v>5200</v>
      </c>
      <c r="G490" s="132">
        <v>5200</v>
      </c>
      <c r="H490" s="132"/>
      <c r="I490" s="132"/>
      <c r="J490" s="132"/>
      <c r="K490" s="132"/>
      <c r="L490" s="132"/>
      <c r="M490" s="132"/>
    </row>
    <row r="491" spans="1:13" ht="12.75">
      <c r="A491" s="87"/>
      <c r="B491" s="87"/>
      <c r="C491" s="87">
        <v>4300</v>
      </c>
      <c r="D491" s="88" t="s">
        <v>247</v>
      </c>
      <c r="E491" s="137">
        <v>3400</v>
      </c>
      <c r="F491" s="137">
        <f>G491+M491</f>
        <v>3400</v>
      </c>
      <c r="G491" s="132">
        <v>3400</v>
      </c>
      <c r="H491" s="132"/>
      <c r="I491" s="132"/>
      <c r="J491" s="132"/>
      <c r="K491" s="132"/>
      <c r="L491" s="132"/>
      <c r="M491" s="132"/>
    </row>
    <row r="492" spans="1:13" s="59" customFormat="1" ht="24">
      <c r="A492" s="99"/>
      <c r="B492" s="99">
        <v>90008</v>
      </c>
      <c r="C492" s="99"/>
      <c r="D492" s="100" t="s">
        <v>531</v>
      </c>
      <c r="E492" s="136"/>
      <c r="F492" s="136">
        <f>F493</f>
        <v>9000</v>
      </c>
      <c r="G492" s="136">
        <f>G493</f>
        <v>9000</v>
      </c>
      <c r="H492" s="136"/>
      <c r="I492" s="136"/>
      <c r="J492" s="136"/>
      <c r="K492" s="136"/>
      <c r="L492" s="136"/>
      <c r="M492" s="136"/>
    </row>
    <row r="493" spans="1:13" ht="12.75">
      <c r="A493" s="87"/>
      <c r="B493" s="87"/>
      <c r="C493" s="87">
        <v>4300</v>
      </c>
      <c r="D493" s="88" t="s">
        <v>247</v>
      </c>
      <c r="E493" s="137"/>
      <c r="F493" s="137">
        <f>G493</f>
        <v>9000</v>
      </c>
      <c r="G493" s="132">
        <v>9000</v>
      </c>
      <c r="H493" s="132"/>
      <c r="I493" s="132"/>
      <c r="J493" s="132"/>
      <c r="K493" s="132"/>
      <c r="L493" s="132"/>
      <c r="M493" s="132"/>
    </row>
    <row r="494" spans="1:13" s="59" customFormat="1" ht="16.5" customHeight="1">
      <c r="A494" s="99"/>
      <c r="B494" s="99">
        <v>90015</v>
      </c>
      <c r="C494" s="99"/>
      <c r="D494" s="100" t="s">
        <v>353</v>
      </c>
      <c r="E494" s="136">
        <f>E495+E496+E497+E498</f>
        <v>118250</v>
      </c>
      <c r="F494" s="136">
        <f>F495+F496+F497+F498</f>
        <v>138110</v>
      </c>
      <c r="G494" s="136">
        <f aca="true" t="shared" si="82" ref="G494:L494">G495+G496+G497+G498</f>
        <v>138110</v>
      </c>
      <c r="H494" s="136">
        <f t="shared" si="82"/>
        <v>0</v>
      </c>
      <c r="I494" s="136">
        <f t="shared" si="82"/>
        <v>0</v>
      </c>
      <c r="J494" s="136">
        <f t="shared" si="82"/>
        <v>0</v>
      </c>
      <c r="K494" s="136">
        <f t="shared" si="82"/>
        <v>0</v>
      </c>
      <c r="L494" s="136">
        <f t="shared" si="82"/>
        <v>0</v>
      </c>
      <c r="M494" s="136"/>
    </row>
    <row r="495" spans="1:13" ht="12.75">
      <c r="A495" s="87"/>
      <c r="B495" s="87"/>
      <c r="C495" s="87">
        <v>4210</v>
      </c>
      <c r="D495" s="88" t="s">
        <v>246</v>
      </c>
      <c r="E495" s="137">
        <v>1600</v>
      </c>
      <c r="F495" s="137">
        <f>G495+M495</f>
        <v>1600</v>
      </c>
      <c r="G495" s="132">
        <v>1600</v>
      </c>
      <c r="H495" s="132"/>
      <c r="I495" s="132"/>
      <c r="J495" s="132"/>
      <c r="K495" s="132"/>
      <c r="L495" s="132"/>
      <c r="M495" s="132"/>
    </row>
    <row r="496" spans="1:13" ht="12.75">
      <c r="A496" s="87"/>
      <c r="B496" s="87"/>
      <c r="C496" s="87">
        <v>4260</v>
      </c>
      <c r="D496" s="88" t="s">
        <v>267</v>
      </c>
      <c r="E496" s="137">
        <v>83500</v>
      </c>
      <c r="F496" s="137">
        <f>G496+M496</f>
        <v>91360</v>
      </c>
      <c r="G496" s="132">
        <v>91360</v>
      </c>
      <c r="H496" s="132"/>
      <c r="I496" s="132"/>
      <c r="J496" s="132"/>
      <c r="K496" s="132"/>
      <c r="L496" s="132"/>
      <c r="M496" s="132"/>
    </row>
    <row r="497" spans="1:13" ht="12.75">
      <c r="A497" s="87"/>
      <c r="B497" s="87"/>
      <c r="C497" s="87">
        <v>4270</v>
      </c>
      <c r="D497" s="88" t="s">
        <v>261</v>
      </c>
      <c r="E497" s="137">
        <v>32450</v>
      </c>
      <c r="F497" s="137">
        <f>G497+M497</f>
        <v>44450</v>
      </c>
      <c r="G497" s="132">
        <v>44450</v>
      </c>
      <c r="H497" s="132"/>
      <c r="I497" s="132"/>
      <c r="J497" s="132"/>
      <c r="K497" s="132"/>
      <c r="L497" s="132"/>
      <c r="M497" s="132"/>
    </row>
    <row r="498" spans="1:13" ht="12.75">
      <c r="A498" s="87"/>
      <c r="B498" s="87"/>
      <c r="C498" s="87">
        <v>4300</v>
      </c>
      <c r="D498" s="88" t="s">
        <v>247</v>
      </c>
      <c r="E498" s="137">
        <v>700</v>
      </c>
      <c r="F498" s="137">
        <f>G498+M498</f>
        <v>700</v>
      </c>
      <c r="G498" s="132">
        <v>700</v>
      </c>
      <c r="H498" s="132"/>
      <c r="I498" s="132"/>
      <c r="J498" s="132">
        <v>0</v>
      </c>
      <c r="K498" s="132"/>
      <c r="L498" s="132"/>
      <c r="M498" s="132"/>
    </row>
    <row r="499" spans="1:13" s="59" customFormat="1" ht="36">
      <c r="A499" s="99"/>
      <c r="B499" s="99">
        <v>90019</v>
      </c>
      <c r="C499" s="99"/>
      <c r="D499" s="100" t="s">
        <v>354</v>
      </c>
      <c r="E499" s="136">
        <f>E500</f>
        <v>10700</v>
      </c>
      <c r="F499" s="136">
        <f>F500</f>
        <v>11000</v>
      </c>
      <c r="G499" s="136">
        <f aca="true" t="shared" si="83" ref="G499:L499">G500</f>
        <v>11000</v>
      </c>
      <c r="H499" s="136">
        <f t="shared" si="83"/>
        <v>0</v>
      </c>
      <c r="I499" s="136">
        <f t="shared" si="83"/>
        <v>0</v>
      </c>
      <c r="J499" s="136">
        <f t="shared" si="83"/>
        <v>0</v>
      </c>
      <c r="K499" s="136">
        <f t="shared" si="83"/>
        <v>0</v>
      </c>
      <c r="L499" s="136">
        <f t="shared" si="83"/>
        <v>0</v>
      </c>
      <c r="M499" s="136"/>
    </row>
    <row r="500" spans="1:13" ht="12.75">
      <c r="A500" s="87"/>
      <c r="B500" s="87"/>
      <c r="C500" s="87">
        <v>4430</v>
      </c>
      <c r="D500" s="88" t="s">
        <v>249</v>
      </c>
      <c r="E500" s="137">
        <v>10700</v>
      </c>
      <c r="F500" s="137">
        <f>G500+M500</f>
        <v>11000</v>
      </c>
      <c r="G500" s="132">
        <v>11000</v>
      </c>
      <c r="H500" s="132"/>
      <c r="I500" s="132"/>
      <c r="J500" s="132"/>
      <c r="K500" s="132"/>
      <c r="L500" s="132"/>
      <c r="M500" s="132"/>
    </row>
    <row r="501" spans="1:13" s="59" customFormat="1" ht="19.5" customHeight="1">
      <c r="A501" s="99"/>
      <c r="B501" s="99">
        <v>90095</v>
      </c>
      <c r="C501" s="99"/>
      <c r="D501" s="100" t="s">
        <v>255</v>
      </c>
      <c r="E501" s="136">
        <f>E502</f>
        <v>60000</v>
      </c>
      <c r="F501" s="136">
        <f>F502</f>
        <v>60000</v>
      </c>
      <c r="G501" s="136">
        <f aca="true" t="shared" si="84" ref="G501:L501">G502</f>
        <v>60000</v>
      </c>
      <c r="H501" s="136">
        <f t="shared" si="84"/>
        <v>0</v>
      </c>
      <c r="I501" s="136">
        <f t="shared" si="84"/>
        <v>0</v>
      </c>
      <c r="J501" s="136">
        <f t="shared" si="84"/>
        <v>0</v>
      </c>
      <c r="K501" s="136">
        <f t="shared" si="84"/>
        <v>0</v>
      </c>
      <c r="L501" s="136">
        <f t="shared" si="84"/>
        <v>0</v>
      </c>
      <c r="M501" s="136"/>
    </row>
    <row r="502" spans="1:13" ht="12.75">
      <c r="A502" s="87"/>
      <c r="B502" s="87"/>
      <c r="C502" s="87">
        <v>4300</v>
      </c>
      <c r="D502" s="88" t="s">
        <v>247</v>
      </c>
      <c r="E502" s="137">
        <v>60000</v>
      </c>
      <c r="F502" s="137">
        <f>G502+M502</f>
        <v>60000</v>
      </c>
      <c r="G502" s="132">
        <v>60000</v>
      </c>
      <c r="H502" s="132"/>
      <c r="I502" s="132"/>
      <c r="J502" s="132"/>
      <c r="K502" s="132"/>
      <c r="L502" s="132"/>
      <c r="M502" s="132"/>
    </row>
    <row r="503" spans="1:13" s="59" customFormat="1" ht="24">
      <c r="A503" s="290">
        <v>921</v>
      </c>
      <c r="B503" s="290"/>
      <c r="C503" s="290"/>
      <c r="D503" s="291" t="s">
        <v>355</v>
      </c>
      <c r="E503" s="155">
        <f>E504+E512+E518+E514</f>
        <v>1001369</v>
      </c>
      <c r="F503" s="155">
        <f>F504+F512+F518+F514</f>
        <v>1027533</v>
      </c>
      <c r="G503" s="155">
        <f aca="true" t="shared" si="85" ref="G503:L503">G504+G512+G518+G514</f>
        <v>509033</v>
      </c>
      <c r="H503" s="155">
        <f t="shared" si="85"/>
        <v>4300</v>
      </c>
      <c r="I503" s="155">
        <f t="shared" si="85"/>
        <v>0</v>
      </c>
      <c r="J503" s="155">
        <f t="shared" si="85"/>
        <v>469394</v>
      </c>
      <c r="K503" s="155">
        <f t="shared" si="85"/>
        <v>0</v>
      </c>
      <c r="L503" s="155">
        <f t="shared" si="85"/>
        <v>0</v>
      </c>
      <c r="M503" s="155">
        <f>M504</f>
        <v>518500</v>
      </c>
    </row>
    <row r="504" spans="1:13" s="59" customFormat="1" ht="13.5" customHeight="1">
      <c r="A504" s="99"/>
      <c r="B504" s="99">
        <v>92109</v>
      </c>
      <c r="C504" s="99"/>
      <c r="D504" s="103" t="s">
        <v>659</v>
      </c>
      <c r="E504" s="136">
        <f>E505+E508+E510+E509+E511</f>
        <v>648504</v>
      </c>
      <c r="F504" s="136">
        <f>F505+F508+F510+F509+F511</f>
        <v>672405</v>
      </c>
      <c r="G504" s="136">
        <f aca="true" t="shared" si="86" ref="G504:L504">G505+G508+G510+G509+G511</f>
        <v>153905</v>
      </c>
      <c r="H504" s="136">
        <f t="shared" si="86"/>
        <v>0</v>
      </c>
      <c r="I504" s="136">
        <f t="shared" si="86"/>
        <v>0</v>
      </c>
      <c r="J504" s="136">
        <f t="shared" si="86"/>
        <v>153905</v>
      </c>
      <c r="K504" s="136">
        <f t="shared" si="86"/>
        <v>0</v>
      </c>
      <c r="L504" s="136">
        <f t="shared" si="86"/>
        <v>0</v>
      </c>
      <c r="M504" s="136">
        <f>M505+M511</f>
        <v>518500</v>
      </c>
    </row>
    <row r="505" spans="1:13" ht="24">
      <c r="A505" s="87"/>
      <c r="B505" s="87"/>
      <c r="C505" s="87">
        <v>2480</v>
      </c>
      <c r="D505" s="88" t="s">
        <v>356</v>
      </c>
      <c r="E505" s="137">
        <v>130004</v>
      </c>
      <c r="F505" s="137">
        <f>G505+M505</f>
        <v>153905</v>
      </c>
      <c r="G505" s="132">
        <f>SUM(H505:L505)</f>
        <v>153905</v>
      </c>
      <c r="H505" s="132"/>
      <c r="I505" s="132"/>
      <c r="J505" s="132">
        <v>153905</v>
      </c>
      <c r="K505" s="132"/>
      <c r="L505" s="132"/>
      <c r="M505" s="132"/>
    </row>
    <row r="506" spans="1:13" ht="12.75" hidden="1">
      <c r="A506" s="87"/>
      <c r="B506" s="87"/>
      <c r="C506" s="87"/>
      <c r="D506" s="88"/>
      <c r="E506" s="137"/>
      <c r="F506" s="137"/>
      <c r="G506" s="132">
        <f aca="true" t="shared" si="87" ref="G506:G511">SUM(H506:L506)</f>
        <v>0</v>
      </c>
      <c r="H506" s="132"/>
      <c r="I506" s="132"/>
      <c r="J506" s="132"/>
      <c r="K506" s="132"/>
      <c r="L506" s="132"/>
      <c r="M506" s="132"/>
    </row>
    <row r="507" spans="1:13" ht="12.75" hidden="1">
      <c r="A507" s="87"/>
      <c r="B507" s="87"/>
      <c r="C507" s="87"/>
      <c r="D507" s="88"/>
      <c r="E507" s="137"/>
      <c r="F507" s="137"/>
      <c r="G507" s="132">
        <f t="shared" si="87"/>
        <v>0</v>
      </c>
      <c r="H507" s="132"/>
      <c r="I507" s="132"/>
      <c r="J507" s="132"/>
      <c r="K507" s="132"/>
      <c r="L507" s="132"/>
      <c r="M507" s="132"/>
    </row>
    <row r="508" spans="1:13" ht="12.75" hidden="1">
      <c r="A508" s="87"/>
      <c r="B508" s="87"/>
      <c r="C508" s="87"/>
      <c r="D508" s="88"/>
      <c r="E508" s="137"/>
      <c r="F508" s="137"/>
      <c r="G508" s="132">
        <f t="shared" si="87"/>
        <v>0</v>
      </c>
      <c r="H508" s="132"/>
      <c r="I508" s="132"/>
      <c r="J508" s="132"/>
      <c r="K508" s="132"/>
      <c r="L508" s="132"/>
      <c r="M508" s="132"/>
    </row>
    <row r="509" spans="1:13" ht="12.75" hidden="1">
      <c r="A509" s="87"/>
      <c r="B509" s="87"/>
      <c r="C509" s="87"/>
      <c r="D509" s="88"/>
      <c r="E509" s="137"/>
      <c r="F509" s="137"/>
      <c r="G509" s="132">
        <f t="shared" si="87"/>
        <v>0</v>
      </c>
      <c r="H509" s="132"/>
      <c r="I509" s="132"/>
      <c r="J509" s="132"/>
      <c r="K509" s="132"/>
      <c r="L509" s="132"/>
      <c r="M509" s="132"/>
    </row>
    <row r="510" spans="1:13" ht="12.75" hidden="1">
      <c r="A510" s="87"/>
      <c r="B510" s="87"/>
      <c r="C510" s="87"/>
      <c r="D510" s="88"/>
      <c r="E510" s="137"/>
      <c r="F510" s="137"/>
      <c r="G510" s="132">
        <f t="shared" si="87"/>
        <v>0</v>
      </c>
      <c r="H510" s="132"/>
      <c r="I510" s="132"/>
      <c r="J510" s="132"/>
      <c r="K510" s="132"/>
      <c r="L510" s="132"/>
      <c r="M510" s="132"/>
    </row>
    <row r="511" spans="1:13" ht="12.75">
      <c r="A511" s="87"/>
      <c r="B511" s="87"/>
      <c r="C511" s="87">
        <v>6050</v>
      </c>
      <c r="D511" s="88" t="s">
        <v>234</v>
      </c>
      <c r="E511" s="137">
        <v>518500</v>
      </c>
      <c r="F511" s="137">
        <f>G511+M511</f>
        <v>518500</v>
      </c>
      <c r="G511" s="132">
        <f t="shared" si="87"/>
        <v>0</v>
      </c>
      <c r="H511" s="132"/>
      <c r="I511" s="132"/>
      <c r="J511" s="132">
        <v>0</v>
      </c>
      <c r="K511" s="132"/>
      <c r="L511" s="132"/>
      <c r="M511" s="132">
        <v>518500</v>
      </c>
    </row>
    <row r="512" spans="1:13" s="59" customFormat="1" ht="21.75" customHeight="1">
      <c r="A512" s="99"/>
      <c r="B512" s="99">
        <v>92116</v>
      </c>
      <c r="C512" s="99"/>
      <c r="D512" s="100" t="s">
        <v>357</v>
      </c>
      <c r="E512" s="136">
        <f>E513</f>
        <v>303226</v>
      </c>
      <c r="F512" s="136">
        <f>F513</f>
        <v>300489</v>
      </c>
      <c r="G512" s="136">
        <f aca="true" t="shared" si="88" ref="G512:L512">G513</f>
        <v>300489</v>
      </c>
      <c r="H512" s="136">
        <f t="shared" si="88"/>
        <v>0</v>
      </c>
      <c r="I512" s="136">
        <f t="shared" si="88"/>
        <v>0</v>
      </c>
      <c r="J512" s="136">
        <f t="shared" si="88"/>
        <v>300489</v>
      </c>
      <c r="K512" s="136">
        <f t="shared" si="88"/>
        <v>0</v>
      </c>
      <c r="L512" s="136">
        <f t="shared" si="88"/>
        <v>0</v>
      </c>
      <c r="M512" s="136"/>
    </row>
    <row r="513" spans="1:13" ht="24">
      <c r="A513" s="87"/>
      <c r="B513" s="87"/>
      <c r="C513" s="87">
        <v>2480</v>
      </c>
      <c r="D513" s="88" t="s">
        <v>358</v>
      </c>
      <c r="E513" s="137">
        <v>303226</v>
      </c>
      <c r="F513" s="137">
        <f>G513+M513</f>
        <v>300489</v>
      </c>
      <c r="G513" s="132">
        <f>SUM(H513:L513)</f>
        <v>300489</v>
      </c>
      <c r="H513" s="132"/>
      <c r="I513" s="132"/>
      <c r="J513" s="132">
        <v>300489</v>
      </c>
      <c r="K513" s="132"/>
      <c r="L513" s="132"/>
      <c r="M513" s="132"/>
    </row>
    <row r="514" spans="1:13" s="59" customFormat="1" ht="18.75" customHeight="1">
      <c r="A514" s="99"/>
      <c r="B514" s="99">
        <v>92120</v>
      </c>
      <c r="C514" s="99"/>
      <c r="D514" s="103" t="s">
        <v>359</v>
      </c>
      <c r="E514" s="136">
        <f>E515</f>
        <v>10000</v>
      </c>
      <c r="F514" s="136">
        <f>F515</f>
        <v>15000</v>
      </c>
      <c r="G514" s="136">
        <f aca="true" t="shared" si="89" ref="G514:L514">G515</f>
        <v>15000</v>
      </c>
      <c r="H514" s="136">
        <f t="shared" si="89"/>
        <v>0</v>
      </c>
      <c r="I514" s="136">
        <f t="shared" si="89"/>
        <v>0</v>
      </c>
      <c r="J514" s="136">
        <f t="shared" si="89"/>
        <v>15000</v>
      </c>
      <c r="K514" s="136">
        <f t="shared" si="89"/>
        <v>0</v>
      </c>
      <c r="L514" s="136">
        <f t="shared" si="89"/>
        <v>0</v>
      </c>
      <c r="M514" s="136"/>
    </row>
    <row r="515" spans="1:13" ht="53.25" customHeight="1">
      <c r="A515" s="99"/>
      <c r="B515" s="99"/>
      <c r="C515" s="84">
        <v>2830</v>
      </c>
      <c r="D515" s="85" t="s">
        <v>360</v>
      </c>
      <c r="E515" s="139">
        <v>10000</v>
      </c>
      <c r="F515" s="139">
        <f>G515+M515</f>
        <v>15000</v>
      </c>
      <c r="G515" s="132">
        <f>SUM(H515:L515)</f>
        <v>15000</v>
      </c>
      <c r="H515" s="132"/>
      <c r="I515" s="132"/>
      <c r="J515" s="132">
        <v>15000</v>
      </c>
      <c r="K515" s="132"/>
      <c r="L515" s="132"/>
      <c r="M515" s="132"/>
    </row>
    <row r="516" spans="1:13" ht="12.75" hidden="1">
      <c r="A516" s="99"/>
      <c r="B516" s="99"/>
      <c r="C516" s="84"/>
      <c r="D516" s="85"/>
      <c r="E516" s="139"/>
      <c r="F516" s="139"/>
      <c r="G516" s="132"/>
      <c r="H516" s="132"/>
      <c r="I516" s="132"/>
      <c r="J516" s="132"/>
      <c r="K516" s="132"/>
      <c r="L516" s="132"/>
      <c r="M516" s="132"/>
    </row>
    <row r="517" spans="1:13" ht="12.75" hidden="1">
      <c r="A517" s="87"/>
      <c r="B517" s="87"/>
      <c r="C517" s="87"/>
      <c r="D517" s="88"/>
      <c r="E517" s="137"/>
      <c r="F517" s="137"/>
      <c r="G517" s="132"/>
      <c r="H517" s="132"/>
      <c r="I517" s="132"/>
      <c r="J517" s="132"/>
      <c r="K517" s="132"/>
      <c r="L517" s="132"/>
      <c r="M517" s="132"/>
    </row>
    <row r="518" spans="1:13" s="59" customFormat="1" ht="18.75" customHeight="1">
      <c r="A518" s="99"/>
      <c r="B518" s="99">
        <v>92195</v>
      </c>
      <c r="C518" s="99"/>
      <c r="D518" s="100" t="s">
        <v>255</v>
      </c>
      <c r="E518" s="136">
        <f>SUM(E519:E526)</f>
        <v>39639</v>
      </c>
      <c r="F518" s="136">
        <f>SUM(F519:F526)</f>
        <v>39639</v>
      </c>
      <c r="G518" s="136">
        <f aca="true" t="shared" si="90" ref="G518:L518">SUM(G519:G526)</f>
        <v>39639</v>
      </c>
      <c r="H518" s="136">
        <f t="shared" si="90"/>
        <v>4300</v>
      </c>
      <c r="I518" s="136">
        <f t="shared" si="90"/>
        <v>0</v>
      </c>
      <c r="J518" s="136">
        <f t="shared" si="90"/>
        <v>0</v>
      </c>
      <c r="K518" s="136">
        <f t="shared" si="90"/>
        <v>0</v>
      </c>
      <c r="L518" s="136">
        <f t="shared" si="90"/>
        <v>0</v>
      </c>
      <c r="M518" s="136"/>
    </row>
    <row r="519" spans="1:13" ht="12.75" hidden="1">
      <c r="A519" s="87"/>
      <c r="B519" s="87"/>
      <c r="C519" s="87"/>
      <c r="D519" s="88"/>
      <c r="E519" s="137"/>
      <c r="F519" s="137"/>
      <c r="G519" s="132"/>
      <c r="H519" s="132"/>
      <c r="I519" s="132"/>
      <c r="J519" s="132"/>
      <c r="K519" s="132"/>
      <c r="L519" s="132"/>
      <c r="M519" s="132"/>
    </row>
    <row r="520" spans="1:13" ht="12.75" customHeight="1">
      <c r="A520" s="87"/>
      <c r="B520" s="87"/>
      <c r="C520" s="87">
        <v>3030</v>
      </c>
      <c r="D520" s="88" t="s">
        <v>241</v>
      </c>
      <c r="E520" s="137">
        <v>2300</v>
      </c>
      <c r="F520" s="137">
        <f aca="true" t="shared" si="91" ref="F520:F526">G520+M520</f>
        <v>0</v>
      </c>
      <c r="G520" s="132">
        <f>SUM(H520:L520)</f>
        <v>0</v>
      </c>
      <c r="H520" s="132"/>
      <c r="I520" s="132"/>
      <c r="J520" s="132"/>
      <c r="K520" s="132"/>
      <c r="L520" s="132"/>
      <c r="M520" s="132"/>
    </row>
    <row r="521" spans="1:13" ht="12.75">
      <c r="A521" s="87"/>
      <c r="B521" s="87"/>
      <c r="C521" s="87">
        <v>4170</v>
      </c>
      <c r="D521" s="88" t="s">
        <v>245</v>
      </c>
      <c r="E521" s="137">
        <v>3000</v>
      </c>
      <c r="F521" s="137">
        <f t="shared" si="91"/>
        <v>4300</v>
      </c>
      <c r="G521" s="132">
        <f>SUM(H521:L521)</f>
        <v>4300</v>
      </c>
      <c r="H521" s="132">
        <v>4300</v>
      </c>
      <c r="I521" s="132"/>
      <c r="J521" s="132"/>
      <c r="K521" s="132"/>
      <c r="L521" s="132"/>
      <c r="M521" s="132"/>
    </row>
    <row r="522" spans="1:13" ht="12.75">
      <c r="A522" s="87"/>
      <c r="B522" s="87"/>
      <c r="C522" s="87">
        <v>4210</v>
      </c>
      <c r="D522" s="97" t="s">
        <v>246</v>
      </c>
      <c r="E522" s="137">
        <v>14839</v>
      </c>
      <c r="F522" s="137">
        <f t="shared" si="91"/>
        <v>13839</v>
      </c>
      <c r="G522" s="132">
        <v>13839</v>
      </c>
      <c r="H522" s="132"/>
      <c r="I522" s="132"/>
      <c r="J522" s="132"/>
      <c r="K522" s="132"/>
      <c r="L522" s="132"/>
      <c r="M522" s="132"/>
    </row>
    <row r="523" spans="1:13" ht="12.75">
      <c r="A523" s="87"/>
      <c r="B523" s="87"/>
      <c r="C523" s="87">
        <v>4300</v>
      </c>
      <c r="D523" s="97" t="s">
        <v>247</v>
      </c>
      <c r="E523" s="137">
        <v>18500</v>
      </c>
      <c r="F523" s="137">
        <f t="shared" si="91"/>
        <v>20500</v>
      </c>
      <c r="G523" s="132">
        <v>20500</v>
      </c>
      <c r="H523" s="132"/>
      <c r="I523" s="132"/>
      <c r="J523" s="132"/>
      <c r="K523" s="132"/>
      <c r="L523" s="132"/>
      <c r="M523" s="132"/>
    </row>
    <row r="524" spans="1:13" ht="12.75">
      <c r="A524" s="87"/>
      <c r="B524" s="87"/>
      <c r="C524" s="87">
        <v>4410</v>
      </c>
      <c r="D524" s="88" t="s">
        <v>248</v>
      </c>
      <c r="E524" s="137">
        <v>400</v>
      </c>
      <c r="F524" s="137">
        <f t="shared" si="91"/>
        <v>400</v>
      </c>
      <c r="G524" s="132">
        <v>400</v>
      </c>
      <c r="H524" s="132"/>
      <c r="I524" s="132"/>
      <c r="J524" s="132"/>
      <c r="K524" s="132"/>
      <c r="L524" s="132"/>
      <c r="M524" s="132"/>
    </row>
    <row r="525" spans="1:13" ht="12.75">
      <c r="A525" s="87"/>
      <c r="B525" s="87"/>
      <c r="C525" s="87">
        <v>4430</v>
      </c>
      <c r="D525" s="97" t="s">
        <v>249</v>
      </c>
      <c r="E525" s="137">
        <v>500</v>
      </c>
      <c r="F525" s="137">
        <f t="shared" si="91"/>
        <v>500</v>
      </c>
      <c r="G525" s="132">
        <v>500</v>
      </c>
      <c r="H525" s="132"/>
      <c r="I525" s="132"/>
      <c r="J525" s="132"/>
      <c r="K525" s="132"/>
      <c r="L525" s="132"/>
      <c r="M525" s="132"/>
    </row>
    <row r="526" spans="1:13" ht="24">
      <c r="A526" s="87"/>
      <c r="B526" s="87"/>
      <c r="C526" s="87">
        <v>4750</v>
      </c>
      <c r="D526" s="88" t="s">
        <v>251</v>
      </c>
      <c r="E526" s="137">
        <v>100</v>
      </c>
      <c r="F526" s="137">
        <f t="shared" si="91"/>
        <v>100</v>
      </c>
      <c r="G526" s="132">
        <v>100</v>
      </c>
      <c r="H526" s="132"/>
      <c r="I526" s="132"/>
      <c r="J526" s="132"/>
      <c r="K526" s="132">
        <v>0</v>
      </c>
      <c r="L526" s="132"/>
      <c r="M526" s="132"/>
    </row>
    <row r="527" spans="1:13" s="59" customFormat="1" ht="19.5" customHeight="1">
      <c r="A527" s="290">
        <v>926</v>
      </c>
      <c r="B527" s="295"/>
      <c r="C527" s="295"/>
      <c r="D527" s="290" t="s">
        <v>361</v>
      </c>
      <c r="E527" s="155">
        <f>E541+E537</f>
        <v>105800</v>
      </c>
      <c r="F527" s="155">
        <f>F541+F537</f>
        <v>4989640</v>
      </c>
      <c r="G527" s="155">
        <f aca="true" t="shared" si="92" ref="G527:L527">G541</f>
        <v>73900</v>
      </c>
      <c r="H527" s="155">
        <f t="shared" si="92"/>
        <v>0</v>
      </c>
      <c r="I527" s="155">
        <f t="shared" si="92"/>
        <v>0</v>
      </c>
      <c r="J527" s="155">
        <f t="shared" si="92"/>
        <v>60000</v>
      </c>
      <c r="K527" s="155">
        <f t="shared" si="92"/>
        <v>0</v>
      </c>
      <c r="L527" s="155">
        <f t="shared" si="92"/>
        <v>0</v>
      </c>
      <c r="M527" s="155">
        <f>M537</f>
        <v>4915740</v>
      </c>
    </row>
    <row r="528" spans="1:13" s="59" customFormat="1" ht="12.75" hidden="1">
      <c r="A528" s="105"/>
      <c r="B528" s="105"/>
      <c r="C528" s="109"/>
      <c r="D528" s="105"/>
      <c r="E528" s="142"/>
      <c r="F528" s="142"/>
      <c r="G528" s="136"/>
      <c r="H528" s="136"/>
      <c r="I528" s="136"/>
      <c r="J528" s="136"/>
      <c r="K528" s="136"/>
      <c r="L528" s="136"/>
      <c r="M528" s="136"/>
    </row>
    <row r="529" spans="1:13" s="59" customFormat="1" ht="12.75" hidden="1">
      <c r="A529" s="105"/>
      <c r="B529" s="109"/>
      <c r="C529" s="105"/>
      <c r="D529" s="110"/>
      <c r="E529" s="142"/>
      <c r="F529" s="142"/>
      <c r="G529" s="136"/>
      <c r="H529" s="136"/>
      <c r="I529" s="136"/>
      <c r="J529" s="136"/>
      <c r="K529" s="136"/>
      <c r="L529" s="136"/>
      <c r="M529" s="136"/>
    </row>
    <row r="530" spans="1:13" s="59" customFormat="1" ht="12.75" hidden="1">
      <c r="A530" s="105"/>
      <c r="B530" s="109"/>
      <c r="C530" s="105"/>
      <c r="D530" s="296"/>
      <c r="E530" s="142"/>
      <c r="F530" s="142"/>
      <c r="G530" s="136"/>
      <c r="H530" s="136"/>
      <c r="I530" s="136"/>
      <c r="J530" s="136"/>
      <c r="K530" s="136"/>
      <c r="L530" s="136"/>
      <c r="M530" s="136"/>
    </row>
    <row r="531" spans="1:13" s="59" customFormat="1" ht="12.75" hidden="1">
      <c r="A531" s="105"/>
      <c r="B531" s="109"/>
      <c r="C531" s="105"/>
      <c r="D531" s="296"/>
      <c r="E531" s="142"/>
      <c r="F531" s="142"/>
      <c r="G531" s="136"/>
      <c r="H531" s="136"/>
      <c r="I531" s="136"/>
      <c r="J531" s="136"/>
      <c r="K531" s="136"/>
      <c r="L531" s="136"/>
      <c r="M531" s="136"/>
    </row>
    <row r="532" spans="1:13" s="59" customFormat="1" ht="12.75" hidden="1">
      <c r="A532" s="105"/>
      <c r="B532" s="105"/>
      <c r="C532" s="105"/>
      <c r="D532" s="105"/>
      <c r="E532" s="142"/>
      <c r="F532" s="142"/>
      <c r="G532" s="136"/>
      <c r="H532" s="136"/>
      <c r="I532" s="136"/>
      <c r="J532" s="136"/>
      <c r="K532" s="136"/>
      <c r="L532" s="136"/>
      <c r="M532" s="136"/>
    </row>
    <row r="533" spans="1:13" s="59" customFormat="1" ht="12.75" hidden="1">
      <c r="A533" s="105"/>
      <c r="B533" s="105"/>
      <c r="C533" s="105"/>
      <c r="D533" s="296"/>
      <c r="E533" s="142"/>
      <c r="F533" s="142"/>
      <c r="G533" s="136"/>
      <c r="H533" s="136"/>
      <c r="I533" s="136"/>
      <c r="J533" s="136"/>
      <c r="K533" s="136"/>
      <c r="L533" s="136"/>
      <c r="M533" s="136"/>
    </row>
    <row r="534" spans="1:13" s="59" customFormat="1" ht="12.75" hidden="1">
      <c r="A534" s="105"/>
      <c r="B534" s="105"/>
      <c r="C534" s="105"/>
      <c r="D534" s="110"/>
      <c r="E534" s="142"/>
      <c r="F534" s="142"/>
      <c r="G534" s="136"/>
      <c r="H534" s="136"/>
      <c r="I534" s="136"/>
      <c r="J534" s="136"/>
      <c r="K534" s="136"/>
      <c r="L534" s="136"/>
      <c r="M534" s="136"/>
    </row>
    <row r="535" spans="1:13" s="59" customFormat="1" ht="12.75" hidden="1">
      <c r="A535" s="105"/>
      <c r="B535" s="105"/>
      <c r="C535" s="105"/>
      <c r="D535" s="110"/>
      <c r="E535" s="142"/>
      <c r="F535" s="142"/>
      <c r="G535" s="136"/>
      <c r="H535" s="136"/>
      <c r="I535" s="136"/>
      <c r="J535" s="136"/>
      <c r="K535" s="136"/>
      <c r="L535" s="136"/>
      <c r="M535" s="136"/>
    </row>
    <row r="536" spans="1:13" s="59" customFormat="1" ht="12.75" hidden="1">
      <c r="A536" s="105"/>
      <c r="B536" s="105"/>
      <c r="C536" s="105"/>
      <c r="D536" s="110"/>
      <c r="E536" s="142"/>
      <c r="F536" s="142"/>
      <c r="G536" s="136"/>
      <c r="H536" s="136"/>
      <c r="I536" s="136"/>
      <c r="J536" s="136"/>
      <c r="K536" s="136"/>
      <c r="L536" s="136"/>
      <c r="M536" s="136"/>
    </row>
    <row r="537" spans="1:13" s="59" customFormat="1" ht="18" customHeight="1">
      <c r="A537" s="105"/>
      <c r="B537" s="99">
        <v>92601</v>
      </c>
      <c r="C537" s="293"/>
      <c r="D537" s="99" t="s">
        <v>530</v>
      </c>
      <c r="E537" s="136">
        <f>E538</f>
        <v>37000</v>
      </c>
      <c r="F537" s="136">
        <f>F538+F539+F540</f>
        <v>4915740</v>
      </c>
      <c r="G537" s="136"/>
      <c r="H537" s="136">
        <f>H541+H542+H543+H544+H538</f>
        <v>0</v>
      </c>
      <c r="I537" s="136">
        <f>I541+I542+I543+I544+I538</f>
        <v>0</v>
      </c>
      <c r="J537" s="136"/>
      <c r="K537" s="136">
        <f>K541+K542+K543+K544+K538</f>
        <v>0</v>
      </c>
      <c r="L537" s="136">
        <f>L541+L542+L543+L544+L538</f>
        <v>0</v>
      </c>
      <c r="M537" s="136">
        <f>M538+M539+M540</f>
        <v>4915740</v>
      </c>
    </row>
    <row r="538" spans="1:13" ht="21" customHeight="1">
      <c r="A538" s="101"/>
      <c r="B538" s="98"/>
      <c r="C538" s="84">
        <v>6050</v>
      </c>
      <c r="D538" s="88" t="s">
        <v>234</v>
      </c>
      <c r="E538" s="139">
        <v>37000</v>
      </c>
      <c r="F538" s="139">
        <f>G538+M538</f>
        <v>0</v>
      </c>
      <c r="G538" s="132">
        <f>SUM(H538:L538)</f>
        <v>0</v>
      </c>
      <c r="H538" s="132"/>
      <c r="I538" s="132"/>
      <c r="J538" s="132"/>
      <c r="K538" s="132"/>
      <c r="L538" s="132"/>
      <c r="M538" s="132"/>
    </row>
    <row r="539" spans="1:13" ht="21" customHeight="1">
      <c r="A539" s="101"/>
      <c r="B539" s="98"/>
      <c r="C539" s="84">
        <v>6058</v>
      </c>
      <c r="D539" s="88" t="s">
        <v>234</v>
      </c>
      <c r="E539" s="139"/>
      <c r="F539" s="139">
        <f>M539</f>
        <v>4071018</v>
      </c>
      <c r="G539" s="132"/>
      <c r="H539" s="132"/>
      <c r="I539" s="132"/>
      <c r="J539" s="132"/>
      <c r="K539" s="132"/>
      <c r="L539" s="132"/>
      <c r="M539" s="132">
        <v>4071018</v>
      </c>
    </row>
    <row r="540" spans="1:13" ht="18.75" customHeight="1">
      <c r="A540" s="101"/>
      <c r="B540" s="98"/>
      <c r="C540" s="84">
        <v>6059</v>
      </c>
      <c r="D540" s="88" t="s">
        <v>234</v>
      </c>
      <c r="E540" s="139"/>
      <c r="F540" s="139">
        <f>M540</f>
        <v>844722</v>
      </c>
      <c r="G540" s="132"/>
      <c r="H540" s="132"/>
      <c r="I540" s="132"/>
      <c r="J540" s="132"/>
      <c r="K540" s="132"/>
      <c r="L540" s="132"/>
      <c r="M540" s="132">
        <v>844722</v>
      </c>
    </row>
    <row r="541" spans="1:13" s="59" customFormat="1" ht="18" customHeight="1">
      <c r="A541" s="293"/>
      <c r="B541" s="99">
        <v>92695</v>
      </c>
      <c r="C541" s="293"/>
      <c r="D541" s="99" t="s">
        <v>255</v>
      </c>
      <c r="E541" s="136">
        <f>E543+E544+E545+E546+E542</f>
        <v>68800</v>
      </c>
      <c r="F541" s="136">
        <f>F543+F544+F545+F546+F542</f>
        <v>73900</v>
      </c>
      <c r="G541" s="136">
        <f aca="true" t="shared" si="93" ref="G541:L541">G543+G544+G545+G546+G542</f>
        <v>73900</v>
      </c>
      <c r="H541" s="136">
        <f t="shared" si="93"/>
        <v>0</v>
      </c>
      <c r="I541" s="136">
        <f t="shared" si="93"/>
        <v>0</v>
      </c>
      <c r="J541" s="136">
        <f t="shared" si="93"/>
        <v>60000</v>
      </c>
      <c r="K541" s="136">
        <f t="shared" si="93"/>
        <v>0</v>
      </c>
      <c r="L541" s="136">
        <f t="shared" si="93"/>
        <v>0</v>
      </c>
      <c r="M541" s="136"/>
    </row>
    <row r="542" spans="1:13" ht="50.25" customHeight="1">
      <c r="A542" s="98"/>
      <c r="B542" s="98"/>
      <c r="C542" s="84">
        <v>2830</v>
      </c>
      <c r="D542" s="85" t="s">
        <v>360</v>
      </c>
      <c r="E542" s="139">
        <v>55000</v>
      </c>
      <c r="F542" s="139">
        <f>G542+M542</f>
        <v>60000</v>
      </c>
      <c r="G542" s="132">
        <f>SUM(H542:L542)</f>
        <v>60000</v>
      </c>
      <c r="H542" s="132"/>
      <c r="I542" s="132"/>
      <c r="J542" s="132">
        <v>60000</v>
      </c>
      <c r="K542" s="132"/>
      <c r="L542" s="132"/>
      <c r="M542" s="132"/>
    </row>
    <row r="543" spans="1:13" ht="12.75">
      <c r="A543" s="97"/>
      <c r="B543" s="97"/>
      <c r="C543" s="87">
        <v>4210</v>
      </c>
      <c r="D543" s="97" t="s">
        <v>246</v>
      </c>
      <c r="E543" s="137">
        <v>11500</v>
      </c>
      <c r="F543" s="137">
        <f>G543+M543</f>
        <v>11500</v>
      </c>
      <c r="G543" s="132">
        <v>11500</v>
      </c>
      <c r="H543" s="132"/>
      <c r="I543" s="132"/>
      <c r="J543" s="132"/>
      <c r="K543" s="132"/>
      <c r="L543" s="132"/>
      <c r="M543" s="132"/>
    </row>
    <row r="544" spans="1:13" ht="12.75">
      <c r="A544" s="97"/>
      <c r="B544" s="97"/>
      <c r="C544" s="87">
        <v>4300</v>
      </c>
      <c r="D544" s="97" t="s">
        <v>247</v>
      </c>
      <c r="E544" s="137">
        <v>1150</v>
      </c>
      <c r="F544" s="137">
        <f>G544+M544</f>
        <v>1200</v>
      </c>
      <c r="G544" s="132">
        <v>1200</v>
      </c>
      <c r="H544" s="132"/>
      <c r="I544" s="132"/>
      <c r="J544" s="132"/>
      <c r="K544" s="132"/>
      <c r="L544" s="132"/>
      <c r="M544" s="132"/>
    </row>
    <row r="545" spans="1:13" ht="12.75">
      <c r="A545" s="97"/>
      <c r="B545" s="97"/>
      <c r="C545" s="87">
        <v>4430</v>
      </c>
      <c r="D545" s="97" t="s">
        <v>249</v>
      </c>
      <c r="E545" s="137">
        <v>1150</v>
      </c>
      <c r="F545" s="137">
        <f>G545+M545</f>
        <v>1200</v>
      </c>
      <c r="G545" s="132">
        <v>1200</v>
      </c>
      <c r="H545" s="132"/>
      <c r="I545" s="132"/>
      <c r="J545" s="132"/>
      <c r="K545" s="132">
        <v>0</v>
      </c>
      <c r="L545" s="132"/>
      <c r="M545" s="132"/>
    </row>
    <row r="546" spans="1:13" ht="12.75" hidden="1">
      <c r="A546" s="97"/>
      <c r="B546" s="144"/>
      <c r="C546" s="87"/>
      <c r="D546" s="88"/>
      <c r="E546" s="137"/>
      <c r="F546" s="137"/>
      <c r="G546" s="132"/>
      <c r="H546" s="132"/>
      <c r="I546" s="132"/>
      <c r="J546" s="132"/>
      <c r="K546" s="132"/>
      <c r="L546" s="132"/>
      <c r="M546" s="132"/>
    </row>
    <row r="547" spans="1:13" s="59" customFormat="1" ht="12.75">
      <c r="A547" s="297"/>
      <c r="B547" s="297"/>
      <c r="C547" s="298"/>
      <c r="D547" s="291" t="s">
        <v>517</v>
      </c>
      <c r="E547" s="155">
        <f>E8+E31+E36+E46+E65+E116+E131+E161+E167+E172+E175+E319+E341+E439+E479+E503+E527+E60+E420</f>
        <v>38964361</v>
      </c>
      <c r="F547" s="155">
        <f aca="true" t="shared" si="94" ref="F547:L547">F8+F31+F36+F46+F65+F116+F131+F161+F167+F172+F175+F319+F341+F439+F479+F503+F527+F60+F420</f>
        <v>44757997</v>
      </c>
      <c r="G547" s="155">
        <f t="shared" si="94"/>
        <v>22816223</v>
      </c>
      <c r="H547" s="155">
        <f t="shared" si="94"/>
        <v>9251745</v>
      </c>
      <c r="I547" s="155">
        <f t="shared" si="94"/>
        <v>2104363</v>
      </c>
      <c r="J547" s="155">
        <f t="shared" si="94"/>
        <v>560894</v>
      </c>
      <c r="K547" s="155">
        <f t="shared" si="94"/>
        <v>270000</v>
      </c>
      <c r="L547" s="155">
        <f t="shared" si="94"/>
        <v>174000</v>
      </c>
      <c r="M547" s="155">
        <f>M8+M31+M36+M46+M60+M65+M116+M131+M161++M167+M172+M175+M319+M341+M420+M439+M479+M503+M527</f>
        <v>21941774</v>
      </c>
    </row>
    <row r="549" spans="1:13" s="59" customFormat="1" ht="12.75">
      <c r="A549" s="151"/>
      <c r="B549" s="151"/>
      <c r="C549" s="151"/>
      <c r="D549" s="151" t="s">
        <v>532</v>
      </c>
      <c r="E549" s="152">
        <f>SUM(E550,E556)</f>
        <v>38964361</v>
      </c>
      <c r="F549" s="152">
        <f>SUM(F550,F556)</f>
        <v>44757997</v>
      </c>
      <c r="G549" s="151"/>
      <c r="H549" s="151"/>
      <c r="I549" s="151"/>
      <c r="J549" s="151"/>
      <c r="K549" s="151"/>
      <c r="L549" s="151"/>
      <c r="M549" s="151"/>
    </row>
    <row r="550" spans="1:13" s="59" customFormat="1" ht="12.75">
      <c r="A550" s="151"/>
      <c r="B550" s="151"/>
      <c r="C550" s="151"/>
      <c r="D550" s="151" t="s">
        <v>533</v>
      </c>
      <c r="E550" s="152">
        <v>25556666</v>
      </c>
      <c r="F550" s="152">
        <f>G547</f>
        <v>22816223</v>
      </c>
      <c r="G550" s="151"/>
      <c r="H550" s="151"/>
      <c r="I550" s="151"/>
      <c r="J550" s="151"/>
      <c r="K550" s="151"/>
      <c r="L550" s="151"/>
      <c r="M550" s="151"/>
    </row>
    <row r="551" spans="4:6" ht="12.75">
      <c r="D551" s="1" t="s">
        <v>534</v>
      </c>
      <c r="E551" s="149">
        <v>8520320</v>
      </c>
      <c r="F551" s="149">
        <f>H547</f>
        <v>9251745</v>
      </c>
    </row>
    <row r="552" spans="4:6" ht="12.75">
      <c r="D552" s="150" t="s">
        <v>114</v>
      </c>
      <c r="E552" s="149">
        <v>1953846</v>
      </c>
      <c r="F552" s="149">
        <f>I547</f>
        <v>2104363</v>
      </c>
    </row>
    <row r="553" spans="4:6" ht="12.75">
      <c r="D553" s="150" t="s">
        <v>115</v>
      </c>
      <c r="E553" s="149">
        <v>529730</v>
      </c>
      <c r="F553" s="149">
        <v>560894</v>
      </c>
    </row>
    <row r="554" spans="4:10" ht="12.75">
      <c r="D554" s="150" t="s">
        <v>535</v>
      </c>
      <c r="E554" s="149">
        <v>270000</v>
      </c>
      <c r="F554" s="149">
        <v>270000</v>
      </c>
      <c r="I554" s="149" t="s">
        <v>5</v>
      </c>
      <c r="J554" s="149"/>
    </row>
    <row r="555" spans="4:10" ht="12.75">
      <c r="D555" s="150" t="s">
        <v>536</v>
      </c>
      <c r="E555" s="149">
        <v>715898</v>
      </c>
      <c r="F555" s="149">
        <f>L547</f>
        <v>174000</v>
      </c>
      <c r="I555" s="149"/>
      <c r="J555" s="149"/>
    </row>
    <row r="556" spans="1:13" s="59" customFormat="1" ht="12.75">
      <c r="A556" s="151"/>
      <c r="B556" s="151"/>
      <c r="C556" s="151"/>
      <c r="D556" s="151" t="s">
        <v>52</v>
      </c>
      <c r="E556" s="152">
        <f>SUM(E557:E558)</f>
        <v>13407695</v>
      </c>
      <c r="F556" s="152">
        <f>SUM(F557:F558)</f>
        <v>21941774</v>
      </c>
      <c r="G556" s="151"/>
      <c r="H556" s="151"/>
      <c r="I556" s="458" t="s">
        <v>6</v>
      </c>
      <c r="J556" s="458"/>
      <c r="K556" s="151"/>
      <c r="L556" s="151"/>
      <c r="M556" s="151"/>
    </row>
    <row r="557" spans="4:6" ht="12.75">
      <c r="D557" s="1" t="s">
        <v>537</v>
      </c>
      <c r="E557" s="149">
        <v>13399695</v>
      </c>
      <c r="F557" s="318">
        <f>M547</f>
        <v>21941774</v>
      </c>
    </row>
    <row r="558" spans="4:6" ht="12.75">
      <c r="D558" s="1" t="s">
        <v>538</v>
      </c>
      <c r="E558" s="149">
        <v>8000</v>
      </c>
      <c r="F558" s="149"/>
    </row>
  </sheetData>
  <mergeCells count="12">
    <mergeCell ref="G5:G6"/>
    <mergeCell ref="M5:M6"/>
    <mergeCell ref="E4:E6"/>
    <mergeCell ref="I556:J556"/>
    <mergeCell ref="C4:C6"/>
    <mergeCell ref="A1:M1"/>
    <mergeCell ref="F4:F6"/>
    <mergeCell ref="A4:A6"/>
    <mergeCell ref="D4:D6"/>
    <mergeCell ref="B4:B6"/>
    <mergeCell ref="G4:M4"/>
    <mergeCell ref="H5:L5"/>
  </mergeCells>
  <printOptions horizontalCentered="1"/>
  <pageMargins left="0.34" right="0.24" top="0.66" bottom="0.42" header="0.2" footer="0.22"/>
  <pageSetup fitToHeight="15" fitToWidth="1" horizontalDpi="600" verticalDpi="600" orientation="landscape" paperSize="9" scale="86" r:id="rId1"/>
  <headerFooter alignWithMargins="0">
    <oddHeader>&amp;RZałącznik nr &amp;A
do uchwały Rady Gminy Nr XXII/198/08
z dnia 29 grudnia 2008r.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workbookViewId="0" topLeftCell="A1">
      <pane ySplit="8" topLeftCell="BM35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4" width="7.75390625" style="1" customWidth="1"/>
    <col min="5" max="5" width="18.00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2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42" t="s">
        <v>214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ht="10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26" t="s">
        <v>54</v>
      </c>
    </row>
    <row r="3" spans="1:14" s="48" customFormat="1" ht="19.5" customHeight="1">
      <c r="A3" s="443" t="s">
        <v>73</v>
      </c>
      <c r="B3" s="437" t="s">
        <v>9</v>
      </c>
      <c r="C3" s="437" t="s">
        <v>53</v>
      </c>
      <c r="D3" s="432" t="s">
        <v>122</v>
      </c>
      <c r="E3" s="433"/>
      <c r="F3" s="428" t="s">
        <v>131</v>
      </c>
      <c r="G3" s="428" t="s">
        <v>83</v>
      </c>
      <c r="H3" s="428"/>
      <c r="I3" s="428"/>
      <c r="J3" s="428"/>
      <c r="K3" s="428"/>
      <c r="L3" s="428"/>
      <c r="M3" s="428"/>
      <c r="N3" s="429" t="s">
        <v>133</v>
      </c>
    </row>
    <row r="4" spans="1:14" s="48" customFormat="1" ht="19.5" customHeight="1">
      <c r="A4" s="435"/>
      <c r="B4" s="426"/>
      <c r="C4" s="426"/>
      <c r="D4" s="434"/>
      <c r="E4" s="423"/>
      <c r="F4" s="461"/>
      <c r="G4" s="461" t="s">
        <v>616</v>
      </c>
      <c r="H4" s="461" t="s">
        <v>27</v>
      </c>
      <c r="I4" s="461"/>
      <c r="J4" s="461"/>
      <c r="K4" s="461"/>
      <c r="L4" s="461" t="s">
        <v>213</v>
      </c>
      <c r="M4" s="461" t="s">
        <v>215</v>
      </c>
      <c r="N4" s="430"/>
    </row>
    <row r="5" spans="1:14" s="48" customFormat="1" ht="29.25" customHeight="1">
      <c r="A5" s="435"/>
      <c r="B5" s="426"/>
      <c r="C5" s="426"/>
      <c r="D5" s="434"/>
      <c r="E5" s="423"/>
      <c r="F5" s="461"/>
      <c r="G5" s="461"/>
      <c r="H5" s="461" t="s">
        <v>132</v>
      </c>
      <c r="I5" s="461" t="s">
        <v>120</v>
      </c>
      <c r="J5" s="461" t="s">
        <v>77</v>
      </c>
      <c r="K5" s="461" t="s">
        <v>121</v>
      </c>
      <c r="L5" s="461"/>
      <c r="M5" s="461"/>
      <c r="N5" s="430"/>
    </row>
    <row r="6" spans="1:14" s="48" customFormat="1" ht="19.5" customHeight="1">
      <c r="A6" s="435"/>
      <c r="B6" s="426"/>
      <c r="C6" s="426"/>
      <c r="D6" s="434"/>
      <c r="E6" s="423"/>
      <c r="F6" s="461"/>
      <c r="G6" s="461"/>
      <c r="H6" s="461"/>
      <c r="I6" s="461"/>
      <c r="J6" s="461"/>
      <c r="K6" s="461"/>
      <c r="L6" s="461"/>
      <c r="M6" s="461"/>
      <c r="N6" s="430"/>
    </row>
    <row r="7" spans="1:14" s="48" customFormat="1" ht="19.5" customHeight="1" thickBot="1">
      <c r="A7" s="436"/>
      <c r="B7" s="427"/>
      <c r="C7" s="427"/>
      <c r="D7" s="424"/>
      <c r="E7" s="425"/>
      <c r="F7" s="462"/>
      <c r="G7" s="462"/>
      <c r="H7" s="462"/>
      <c r="I7" s="462"/>
      <c r="J7" s="462"/>
      <c r="K7" s="462"/>
      <c r="L7" s="462"/>
      <c r="M7" s="462"/>
      <c r="N7" s="431"/>
    </row>
    <row r="8" spans="1:14" ht="7.5" customHeight="1" thickBot="1">
      <c r="A8" s="399">
        <v>1</v>
      </c>
      <c r="B8" s="400">
        <v>2</v>
      </c>
      <c r="C8" s="400">
        <v>3</v>
      </c>
      <c r="D8" s="420">
        <v>4</v>
      </c>
      <c r="E8" s="421"/>
      <c r="F8" s="400">
        <v>5</v>
      </c>
      <c r="G8" s="400">
        <v>6</v>
      </c>
      <c r="H8" s="400">
        <v>7</v>
      </c>
      <c r="I8" s="400">
        <v>8</v>
      </c>
      <c r="J8" s="400">
        <v>9</v>
      </c>
      <c r="K8" s="400">
        <v>10</v>
      </c>
      <c r="L8" s="400">
        <v>11</v>
      </c>
      <c r="M8" s="400">
        <v>12</v>
      </c>
      <c r="N8" s="401">
        <v>13</v>
      </c>
    </row>
    <row r="9" spans="1:14" ht="66.75" customHeight="1">
      <c r="A9" s="389" t="s">
        <v>20</v>
      </c>
      <c r="B9" s="390" t="s">
        <v>230</v>
      </c>
      <c r="C9" s="390" t="s">
        <v>232</v>
      </c>
      <c r="D9" s="440" t="s">
        <v>623</v>
      </c>
      <c r="E9" s="440"/>
      <c r="F9" s="391">
        <f>G9+L9+M9</f>
        <v>6898919</v>
      </c>
      <c r="G9" s="391">
        <f aca="true" t="shared" si="0" ref="G9:G36">H9+I9+J9+K9</f>
        <v>2800000</v>
      </c>
      <c r="H9" s="391"/>
      <c r="I9" s="391">
        <v>560000</v>
      </c>
      <c r="J9" s="392"/>
      <c r="K9" s="391">
        <v>2240000</v>
      </c>
      <c r="L9" s="391">
        <v>4098919</v>
      </c>
      <c r="M9" s="391"/>
      <c r="N9" s="393" t="s">
        <v>621</v>
      </c>
    </row>
    <row r="10" spans="1:14" ht="66.75" customHeight="1">
      <c r="A10" s="394"/>
      <c r="B10" s="122"/>
      <c r="C10" s="122"/>
      <c r="D10" s="441" t="s">
        <v>554</v>
      </c>
      <c r="E10" s="441"/>
      <c r="F10" s="132">
        <f>G10+L10+M10</f>
        <v>4134826</v>
      </c>
      <c r="G10" s="132">
        <f t="shared" si="0"/>
        <v>3100000</v>
      </c>
      <c r="H10" s="132"/>
      <c r="I10" s="132">
        <v>620000</v>
      </c>
      <c r="J10" s="196"/>
      <c r="K10" s="132">
        <v>2480000</v>
      </c>
      <c r="L10" s="132">
        <v>1034826</v>
      </c>
      <c r="M10" s="132"/>
      <c r="N10" s="395" t="s">
        <v>621</v>
      </c>
    </row>
    <row r="11" spans="1:14" ht="57.75" customHeight="1">
      <c r="A11" s="394" t="s">
        <v>21</v>
      </c>
      <c r="B11" s="122"/>
      <c r="C11" s="122"/>
      <c r="D11" s="441" t="s">
        <v>624</v>
      </c>
      <c r="E11" s="441"/>
      <c r="F11" s="132">
        <v>399703</v>
      </c>
      <c r="G11" s="132">
        <f t="shared" si="0"/>
        <v>10000</v>
      </c>
      <c r="H11" s="132">
        <v>10000</v>
      </c>
      <c r="I11" s="132"/>
      <c r="J11" s="196"/>
      <c r="K11" s="132"/>
      <c r="L11" s="132">
        <v>371103</v>
      </c>
      <c r="M11" s="132"/>
      <c r="N11" s="395" t="s">
        <v>619</v>
      </c>
    </row>
    <row r="12" spans="1:14" ht="12.75" hidden="1">
      <c r="A12" s="394" t="s">
        <v>22</v>
      </c>
      <c r="B12" s="122"/>
      <c r="C12" s="122"/>
      <c r="D12" s="419"/>
      <c r="E12" s="419"/>
      <c r="F12" s="132">
        <f>G12+L12+M12</f>
        <v>0</v>
      </c>
      <c r="G12" s="132">
        <f t="shared" si="0"/>
        <v>0</v>
      </c>
      <c r="H12" s="132"/>
      <c r="I12" s="132"/>
      <c r="J12" s="196"/>
      <c r="K12" s="132"/>
      <c r="L12" s="132"/>
      <c r="M12" s="132"/>
      <c r="N12" s="395"/>
    </row>
    <row r="13" spans="1:14" ht="40.5" customHeight="1">
      <c r="A13" s="394" t="s">
        <v>8</v>
      </c>
      <c r="B13" s="122" t="s">
        <v>257</v>
      </c>
      <c r="C13" s="122" t="s">
        <v>259</v>
      </c>
      <c r="D13" s="441" t="s">
        <v>625</v>
      </c>
      <c r="E13" s="441"/>
      <c r="F13" s="132">
        <v>290579</v>
      </c>
      <c r="G13" s="132">
        <f t="shared" si="0"/>
        <v>286919</v>
      </c>
      <c r="H13" s="132">
        <v>63919</v>
      </c>
      <c r="I13" s="132">
        <v>223000</v>
      </c>
      <c r="J13" s="196"/>
      <c r="K13" s="132"/>
      <c r="L13" s="132"/>
      <c r="M13" s="132"/>
      <c r="N13" s="395" t="s">
        <v>519</v>
      </c>
    </row>
    <row r="14" spans="1:14" ht="42" customHeight="1">
      <c r="A14" s="394"/>
      <c r="B14" s="61"/>
      <c r="C14" s="61"/>
      <c r="D14" s="441" t="s">
        <v>626</v>
      </c>
      <c r="E14" s="441"/>
      <c r="F14" s="132">
        <v>196019</v>
      </c>
      <c r="G14" s="132">
        <f t="shared" si="0"/>
        <v>193579</v>
      </c>
      <c r="H14" s="132">
        <v>1917</v>
      </c>
      <c r="I14" s="132">
        <v>191662</v>
      </c>
      <c r="J14" s="196"/>
      <c r="K14" s="132"/>
      <c r="L14" s="132"/>
      <c r="M14" s="132"/>
      <c r="N14" s="395" t="s">
        <v>519</v>
      </c>
    </row>
    <row r="15" spans="1:14" ht="33.75" customHeight="1">
      <c r="A15" s="394"/>
      <c r="B15" s="19"/>
      <c r="C15" s="19"/>
      <c r="D15" s="441" t="s">
        <v>627</v>
      </c>
      <c r="E15" s="441"/>
      <c r="F15" s="132">
        <v>241671</v>
      </c>
      <c r="G15" s="132">
        <f t="shared" si="0"/>
        <v>231911</v>
      </c>
      <c r="H15" s="132">
        <v>2297</v>
      </c>
      <c r="I15" s="132">
        <v>229614</v>
      </c>
      <c r="J15" s="196"/>
      <c r="K15" s="132"/>
      <c r="L15" s="132"/>
      <c r="M15" s="132"/>
      <c r="N15" s="395" t="s">
        <v>519</v>
      </c>
    </row>
    <row r="16" spans="1:14" ht="25.5" customHeight="1">
      <c r="A16" s="394"/>
      <c r="B16" s="19"/>
      <c r="C16" s="19"/>
      <c r="D16" s="441" t="s">
        <v>628</v>
      </c>
      <c r="E16" s="441"/>
      <c r="F16" s="132">
        <v>7223</v>
      </c>
      <c r="G16" s="132">
        <f t="shared" si="0"/>
        <v>3612</v>
      </c>
      <c r="H16" s="132">
        <v>3612</v>
      </c>
      <c r="I16" s="132"/>
      <c r="J16" s="196"/>
      <c r="K16" s="132"/>
      <c r="L16" s="132"/>
      <c r="M16" s="132"/>
      <c r="N16" s="395" t="s">
        <v>519</v>
      </c>
    </row>
    <row r="17" spans="1:14" ht="25.5" customHeight="1">
      <c r="A17" s="394"/>
      <c r="B17" s="19"/>
      <c r="C17" s="19"/>
      <c r="D17" s="441" t="s">
        <v>629</v>
      </c>
      <c r="E17" s="441"/>
      <c r="F17" s="132">
        <v>7472</v>
      </c>
      <c r="G17" s="132">
        <f t="shared" si="0"/>
        <v>3612</v>
      </c>
      <c r="H17" s="132">
        <v>3612</v>
      </c>
      <c r="I17" s="132"/>
      <c r="J17" s="196"/>
      <c r="K17" s="132"/>
      <c r="L17" s="132"/>
      <c r="M17" s="132"/>
      <c r="N17" s="395" t="s">
        <v>519</v>
      </c>
    </row>
    <row r="18" spans="1:14" ht="39.75" customHeight="1">
      <c r="A18" s="394"/>
      <c r="B18" s="19"/>
      <c r="C18" s="19"/>
      <c r="D18" s="441" t="s">
        <v>630</v>
      </c>
      <c r="E18" s="441"/>
      <c r="F18" s="132">
        <v>7354</v>
      </c>
      <c r="G18" s="132">
        <f t="shared" si="0"/>
        <v>3612</v>
      </c>
      <c r="H18" s="132">
        <v>3612</v>
      </c>
      <c r="I18" s="132"/>
      <c r="J18" s="196"/>
      <c r="K18" s="132"/>
      <c r="L18" s="132"/>
      <c r="M18" s="132"/>
      <c r="N18" s="395" t="s">
        <v>519</v>
      </c>
    </row>
    <row r="19" spans="1:14" ht="31.5" customHeight="1">
      <c r="A19" s="394"/>
      <c r="B19" s="19"/>
      <c r="C19" s="19"/>
      <c r="D19" s="441" t="s">
        <v>631</v>
      </c>
      <c r="E19" s="441"/>
      <c r="F19" s="132">
        <v>7223</v>
      </c>
      <c r="G19" s="132">
        <f t="shared" si="0"/>
        <v>3612</v>
      </c>
      <c r="H19" s="132">
        <v>3612</v>
      </c>
      <c r="I19" s="132"/>
      <c r="J19" s="196"/>
      <c r="K19" s="132"/>
      <c r="L19" s="132"/>
      <c r="M19" s="132"/>
      <c r="N19" s="395" t="s">
        <v>519</v>
      </c>
    </row>
    <row r="20" spans="1:14" ht="27.75" customHeight="1">
      <c r="A20" s="394"/>
      <c r="B20" s="19"/>
      <c r="C20" s="19"/>
      <c r="D20" s="441" t="s">
        <v>632</v>
      </c>
      <c r="E20" s="441"/>
      <c r="F20" s="132">
        <v>7223</v>
      </c>
      <c r="G20" s="132">
        <f t="shared" si="0"/>
        <v>3612</v>
      </c>
      <c r="H20" s="132">
        <v>3612</v>
      </c>
      <c r="I20" s="132"/>
      <c r="J20" s="196"/>
      <c r="K20" s="132"/>
      <c r="L20" s="132"/>
      <c r="M20" s="132"/>
      <c r="N20" s="395" t="s">
        <v>519</v>
      </c>
    </row>
    <row r="21" spans="1:14" ht="36" customHeight="1">
      <c r="A21" s="394"/>
      <c r="B21" s="19"/>
      <c r="C21" s="19"/>
      <c r="D21" s="441" t="s">
        <v>633</v>
      </c>
      <c r="E21" s="441"/>
      <c r="F21" s="132">
        <v>7359</v>
      </c>
      <c r="G21" s="132">
        <f t="shared" si="0"/>
        <v>3612</v>
      </c>
      <c r="H21" s="132">
        <v>3612</v>
      </c>
      <c r="I21" s="132"/>
      <c r="J21" s="196"/>
      <c r="K21" s="132"/>
      <c r="L21" s="132"/>
      <c r="M21" s="132"/>
      <c r="N21" s="395" t="s">
        <v>519</v>
      </c>
    </row>
    <row r="22" spans="1:14" ht="33.75" customHeight="1">
      <c r="A22" s="394"/>
      <c r="B22" s="19"/>
      <c r="C22" s="19"/>
      <c r="D22" s="441" t="s">
        <v>634</v>
      </c>
      <c r="E22" s="441"/>
      <c r="F22" s="132">
        <v>7527</v>
      </c>
      <c r="G22" s="132">
        <f t="shared" si="0"/>
        <v>3612</v>
      </c>
      <c r="H22" s="132">
        <v>3612</v>
      </c>
      <c r="I22" s="132"/>
      <c r="J22" s="196"/>
      <c r="K22" s="132"/>
      <c r="L22" s="132"/>
      <c r="M22" s="132"/>
      <c r="N22" s="395" t="s">
        <v>519</v>
      </c>
    </row>
    <row r="23" spans="1:14" ht="24.75" customHeight="1">
      <c r="A23" s="394"/>
      <c r="B23" s="19"/>
      <c r="C23" s="19"/>
      <c r="D23" s="441" t="s">
        <v>635</v>
      </c>
      <c r="E23" s="441"/>
      <c r="F23" s="132">
        <v>7535</v>
      </c>
      <c r="G23" s="132">
        <f t="shared" si="0"/>
        <v>3612</v>
      </c>
      <c r="H23" s="132">
        <v>3612</v>
      </c>
      <c r="I23" s="132"/>
      <c r="J23" s="196"/>
      <c r="K23" s="132"/>
      <c r="L23" s="132"/>
      <c r="M23" s="132"/>
      <c r="N23" s="395" t="s">
        <v>519</v>
      </c>
    </row>
    <row r="24" spans="1:14" ht="41.25" customHeight="1">
      <c r="A24" s="394"/>
      <c r="B24" s="19"/>
      <c r="C24" s="19"/>
      <c r="D24" s="441" t="s">
        <v>636</v>
      </c>
      <c r="E24" s="441"/>
      <c r="F24" s="132">
        <v>7401</v>
      </c>
      <c r="G24" s="132">
        <f t="shared" si="0"/>
        <v>3612</v>
      </c>
      <c r="H24" s="132">
        <v>3612</v>
      </c>
      <c r="I24" s="132"/>
      <c r="J24" s="196"/>
      <c r="K24" s="132"/>
      <c r="L24" s="132"/>
      <c r="M24" s="132"/>
      <c r="N24" s="395" t="s">
        <v>519</v>
      </c>
    </row>
    <row r="25" spans="1:14" ht="24.75" customHeight="1">
      <c r="A25" s="394"/>
      <c r="B25" s="19"/>
      <c r="C25" s="19"/>
      <c r="D25" s="441" t="s">
        <v>637</v>
      </c>
      <c r="E25" s="441"/>
      <c r="F25" s="132">
        <v>10850</v>
      </c>
      <c r="G25" s="132">
        <f t="shared" si="0"/>
        <v>4375</v>
      </c>
      <c r="H25" s="132">
        <v>4375</v>
      </c>
      <c r="I25" s="132"/>
      <c r="J25" s="196"/>
      <c r="K25" s="132"/>
      <c r="L25" s="132"/>
      <c r="M25" s="132"/>
      <c r="N25" s="395" t="s">
        <v>519</v>
      </c>
    </row>
    <row r="26" spans="1:14" ht="24.75" customHeight="1">
      <c r="A26" s="394"/>
      <c r="B26" s="19"/>
      <c r="C26" s="19"/>
      <c r="D26" s="441" t="s">
        <v>638</v>
      </c>
      <c r="E26" s="441"/>
      <c r="F26" s="132">
        <v>14850</v>
      </c>
      <c r="G26" s="132">
        <f t="shared" si="0"/>
        <v>4375</v>
      </c>
      <c r="H26" s="132">
        <v>4375</v>
      </c>
      <c r="I26" s="132"/>
      <c r="J26" s="196"/>
      <c r="K26" s="132"/>
      <c r="L26" s="132"/>
      <c r="M26" s="132"/>
      <c r="N26" s="395" t="s">
        <v>519</v>
      </c>
    </row>
    <row r="27" spans="1:14" ht="24.75" customHeight="1">
      <c r="A27" s="394"/>
      <c r="B27" s="19"/>
      <c r="C27" s="19"/>
      <c r="D27" s="441" t="s">
        <v>639</v>
      </c>
      <c r="E27" s="441"/>
      <c r="F27" s="132">
        <v>15650</v>
      </c>
      <c r="G27" s="132">
        <f t="shared" si="0"/>
        <v>4375</v>
      </c>
      <c r="H27" s="132">
        <v>4375</v>
      </c>
      <c r="I27" s="132"/>
      <c r="J27" s="196"/>
      <c r="K27" s="132"/>
      <c r="L27" s="132"/>
      <c r="M27" s="132"/>
      <c r="N27" s="395" t="s">
        <v>519</v>
      </c>
    </row>
    <row r="28" spans="1:14" ht="24.75" customHeight="1">
      <c r="A28" s="394"/>
      <c r="B28" s="19"/>
      <c r="C28" s="19"/>
      <c r="D28" s="441" t="s">
        <v>640</v>
      </c>
      <c r="E28" s="441"/>
      <c r="F28" s="132">
        <v>10850</v>
      </c>
      <c r="G28" s="132">
        <f t="shared" si="0"/>
        <v>4375</v>
      </c>
      <c r="H28" s="132">
        <v>4375</v>
      </c>
      <c r="I28" s="132"/>
      <c r="J28" s="196"/>
      <c r="K28" s="132"/>
      <c r="L28" s="132"/>
      <c r="M28" s="132"/>
      <c r="N28" s="395" t="s">
        <v>519</v>
      </c>
    </row>
    <row r="29" spans="1:14" ht="59.25" customHeight="1">
      <c r="A29" s="394"/>
      <c r="B29" s="19"/>
      <c r="C29" s="19"/>
      <c r="D29" s="441" t="s">
        <v>641</v>
      </c>
      <c r="E29" s="441"/>
      <c r="F29" s="132">
        <v>5850274</v>
      </c>
      <c r="G29" s="132">
        <f t="shared" si="0"/>
        <v>5813274</v>
      </c>
      <c r="H29" s="132">
        <v>2914872</v>
      </c>
      <c r="I29" s="132"/>
      <c r="J29" s="196">
        <v>2898402</v>
      </c>
      <c r="K29" s="132"/>
      <c r="L29" s="132"/>
      <c r="M29" s="132"/>
      <c r="N29" s="396" t="s">
        <v>622</v>
      </c>
    </row>
    <row r="30" spans="1:14" ht="24.75" customHeight="1">
      <c r="A30" s="394"/>
      <c r="B30" s="19"/>
      <c r="C30" s="19"/>
      <c r="D30" s="441" t="s">
        <v>648</v>
      </c>
      <c r="E30" s="441"/>
      <c r="F30" s="132">
        <v>1000000</v>
      </c>
      <c r="G30" s="132">
        <f t="shared" si="0"/>
        <v>500000</v>
      </c>
      <c r="H30" s="132">
        <v>250000</v>
      </c>
      <c r="I30" s="132"/>
      <c r="J30" s="196">
        <v>250000</v>
      </c>
      <c r="K30" s="132"/>
      <c r="L30" s="132">
        <v>500000</v>
      </c>
      <c r="M30" s="132"/>
      <c r="N30" s="395" t="s">
        <v>558</v>
      </c>
    </row>
    <row r="31" spans="1:14" ht="38.25" customHeight="1">
      <c r="A31" s="394"/>
      <c r="B31" s="19"/>
      <c r="C31" s="19"/>
      <c r="D31" s="441" t="s">
        <v>649</v>
      </c>
      <c r="E31" s="441"/>
      <c r="F31" s="132">
        <v>1921032</v>
      </c>
      <c r="G31" s="132">
        <f t="shared" si="0"/>
        <v>31470</v>
      </c>
      <c r="H31" s="132">
        <v>31470</v>
      </c>
      <c r="I31" s="132"/>
      <c r="J31" s="196"/>
      <c r="K31" s="132"/>
      <c r="L31" s="132">
        <v>1889562</v>
      </c>
      <c r="M31" s="132"/>
      <c r="N31" s="395" t="s">
        <v>621</v>
      </c>
    </row>
    <row r="32" spans="1:14" ht="40.5" customHeight="1">
      <c r="A32" s="394"/>
      <c r="B32" s="19"/>
      <c r="C32" s="19"/>
      <c r="D32" s="441" t="s">
        <v>650</v>
      </c>
      <c r="E32" s="441"/>
      <c r="F32" s="132">
        <v>1465759</v>
      </c>
      <c r="G32" s="132">
        <f t="shared" si="0"/>
        <v>15000</v>
      </c>
      <c r="H32" s="132">
        <v>15000</v>
      </c>
      <c r="I32" s="132"/>
      <c r="J32" s="196"/>
      <c r="K32" s="132"/>
      <c r="L32" s="132">
        <v>1450759</v>
      </c>
      <c r="M32" s="132"/>
      <c r="N32" s="395" t="s">
        <v>621</v>
      </c>
    </row>
    <row r="33" spans="1:14" ht="39.75" customHeight="1">
      <c r="A33" s="394"/>
      <c r="B33" s="19"/>
      <c r="C33" s="19"/>
      <c r="D33" s="441" t="s">
        <v>651</v>
      </c>
      <c r="E33" s="441"/>
      <c r="F33" s="132">
        <v>1355890</v>
      </c>
      <c r="G33" s="132">
        <f t="shared" si="0"/>
        <v>31470</v>
      </c>
      <c r="H33" s="132">
        <v>31470</v>
      </c>
      <c r="I33" s="132"/>
      <c r="J33" s="196"/>
      <c r="K33" s="132"/>
      <c r="L33" s="132">
        <v>1300000</v>
      </c>
      <c r="M33" s="132"/>
      <c r="N33" s="395" t="s">
        <v>621</v>
      </c>
    </row>
    <row r="34" spans="1:14" ht="39" customHeight="1">
      <c r="A34" s="394"/>
      <c r="B34" s="19">
        <v>700</v>
      </c>
      <c r="C34" s="19">
        <v>70005</v>
      </c>
      <c r="D34" s="441" t="s">
        <v>642</v>
      </c>
      <c r="E34" s="441"/>
      <c r="F34" s="132">
        <f>G34+L34</f>
        <v>3050000</v>
      </c>
      <c r="G34" s="132">
        <f t="shared" si="0"/>
        <v>50000</v>
      </c>
      <c r="H34" s="132">
        <v>50000</v>
      </c>
      <c r="I34" s="132"/>
      <c r="J34" s="196"/>
      <c r="K34" s="132"/>
      <c r="L34" s="132">
        <v>3000000</v>
      </c>
      <c r="M34" s="132"/>
      <c r="N34" s="395" t="s">
        <v>559</v>
      </c>
    </row>
    <row r="35" spans="1:14" ht="65.25" customHeight="1">
      <c r="A35" s="394"/>
      <c r="B35" s="60">
        <v>750</v>
      </c>
      <c r="C35" s="60">
        <v>75023</v>
      </c>
      <c r="D35" s="441" t="s">
        <v>644</v>
      </c>
      <c r="E35" s="441"/>
      <c r="F35" s="132">
        <v>111380</v>
      </c>
      <c r="G35" s="132">
        <f t="shared" si="0"/>
        <v>96500</v>
      </c>
      <c r="H35" s="132">
        <v>96500</v>
      </c>
      <c r="I35" s="132"/>
      <c r="J35" s="196"/>
      <c r="K35" s="132"/>
      <c r="L35" s="132"/>
      <c r="M35" s="132"/>
      <c r="N35" s="396" t="s">
        <v>620</v>
      </c>
    </row>
    <row r="36" spans="1:14" ht="57" customHeight="1">
      <c r="A36" s="394"/>
      <c r="B36" s="60">
        <v>754</v>
      </c>
      <c r="C36" s="60">
        <v>75412</v>
      </c>
      <c r="D36" s="441" t="s">
        <v>643</v>
      </c>
      <c r="E36" s="441"/>
      <c r="F36" s="132">
        <v>1306400</v>
      </c>
      <c r="G36" s="132">
        <f t="shared" si="0"/>
        <v>1305400</v>
      </c>
      <c r="H36" s="132"/>
      <c r="I36" s="132">
        <v>261080</v>
      </c>
      <c r="J36" s="196"/>
      <c r="K36" s="132">
        <v>1044320</v>
      </c>
      <c r="L36" s="132"/>
      <c r="M36" s="132"/>
      <c r="N36" s="395" t="s">
        <v>621</v>
      </c>
    </row>
    <row r="37" spans="1:14" ht="24.75" customHeight="1" hidden="1">
      <c r="A37" s="394"/>
      <c r="B37" s="60"/>
      <c r="C37" s="60"/>
      <c r="D37" s="441"/>
      <c r="E37" s="441"/>
      <c r="F37" s="132"/>
      <c r="G37" s="132"/>
      <c r="H37" s="132"/>
      <c r="I37" s="132"/>
      <c r="J37" s="196"/>
      <c r="K37" s="132"/>
      <c r="L37" s="132"/>
      <c r="M37" s="132"/>
      <c r="N37" s="395" t="s">
        <v>557</v>
      </c>
    </row>
    <row r="38" spans="1:14" ht="99" customHeight="1">
      <c r="A38" s="394"/>
      <c r="B38" s="60">
        <v>851</v>
      </c>
      <c r="C38" s="60">
        <v>85121</v>
      </c>
      <c r="D38" s="441" t="s">
        <v>646</v>
      </c>
      <c r="E38" s="441"/>
      <c r="F38" s="132">
        <f>G38+L38+22402</f>
        <v>504681</v>
      </c>
      <c r="G38" s="132">
        <f>I38+J38+H38</f>
        <v>203200</v>
      </c>
      <c r="H38" s="132">
        <v>53200</v>
      </c>
      <c r="I38" s="132"/>
      <c r="J38" s="196">
        <v>150000</v>
      </c>
      <c r="K38" s="132"/>
      <c r="L38" s="132">
        <v>279079</v>
      </c>
      <c r="M38" s="132"/>
      <c r="N38" s="395" t="s">
        <v>619</v>
      </c>
    </row>
    <row r="39" spans="1:14" ht="56.25" customHeight="1">
      <c r="A39" s="394"/>
      <c r="B39" s="60">
        <v>921</v>
      </c>
      <c r="C39" s="60">
        <v>92109</v>
      </c>
      <c r="D39" s="441" t="s">
        <v>645</v>
      </c>
      <c r="E39" s="441"/>
      <c r="F39" s="132">
        <v>768500</v>
      </c>
      <c r="G39" s="132">
        <f>H39+I39+J39+K39</f>
        <v>518500</v>
      </c>
      <c r="H39" s="132">
        <v>143500</v>
      </c>
      <c r="I39" s="132"/>
      <c r="J39" s="196">
        <v>375000</v>
      </c>
      <c r="K39" s="132"/>
      <c r="L39" s="132">
        <v>250000</v>
      </c>
      <c r="M39" s="132"/>
      <c r="N39" s="396" t="s">
        <v>620</v>
      </c>
    </row>
    <row r="40" spans="1:14" ht="45" customHeight="1">
      <c r="A40" s="394"/>
      <c r="B40" s="60">
        <v>926</v>
      </c>
      <c r="C40" s="60">
        <v>92601</v>
      </c>
      <c r="D40" s="422" t="s">
        <v>647</v>
      </c>
      <c r="E40" s="463"/>
      <c r="F40" s="132">
        <v>7504740</v>
      </c>
      <c r="G40" s="132">
        <f>H40+I40+J40+K40</f>
        <v>4915740</v>
      </c>
      <c r="H40" s="132"/>
      <c r="I40" s="132">
        <v>844722</v>
      </c>
      <c r="J40" s="196"/>
      <c r="K40" s="132">
        <v>4071018</v>
      </c>
      <c r="L40" s="132">
        <v>2552000</v>
      </c>
      <c r="M40" s="132"/>
      <c r="N40" s="395" t="s">
        <v>621</v>
      </c>
    </row>
    <row r="41" spans="1:14" ht="24.75" customHeight="1" hidden="1">
      <c r="A41" s="394"/>
      <c r="B41" s="19"/>
      <c r="C41" s="19"/>
      <c r="D41" s="319"/>
      <c r="E41" s="319"/>
      <c r="F41" s="132"/>
      <c r="G41" s="132"/>
      <c r="H41" s="132"/>
      <c r="I41" s="132"/>
      <c r="J41" s="196"/>
      <c r="K41" s="132"/>
      <c r="L41" s="132"/>
      <c r="M41" s="132"/>
      <c r="N41" s="395"/>
    </row>
    <row r="42" spans="1:14" ht="24.75" customHeight="1" hidden="1">
      <c r="A42" s="394"/>
      <c r="B42" s="19"/>
      <c r="C42" s="19"/>
      <c r="D42" s="319"/>
      <c r="E42" s="319"/>
      <c r="F42" s="132"/>
      <c r="G42" s="132"/>
      <c r="H42" s="132"/>
      <c r="I42" s="132"/>
      <c r="J42" s="196"/>
      <c r="K42" s="132"/>
      <c r="L42" s="132"/>
      <c r="M42" s="132"/>
      <c r="N42" s="395"/>
    </row>
    <row r="43" spans="1:14" ht="24.75" customHeight="1" hidden="1">
      <c r="A43" s="394"/>
      <c r="B43" s="19"/>
      <c r="C43" s="19"/>
      <c r="D43" s="319"/>
      <c r="E43" s="319"/>
      <c r="F43" s="132"/>
      <c r="G43" s="132"/>
      <c r="H43" s="132"/>
      <c r="I43" s="132"/>
      <c r="J43" s="196"/>
      <c r="K43" s="132"/>
      <c r="L43" s="132"/>
      <c r="M43" s="132"/>
      <c r="N43" s="395"/>
    </row>
    <row r="44" spans="1:14" ht="24.75" customHeight="1" hidden="1">
      <c r="A44" s="394"/>
      <c r="B44" s="19"/>
      <c r="C44" s="19"/>
      <c r="D44" s="319"/>
      <c r="E44" s="319"/>
      <c r="F44" s="132"/>
      <c r="G44" s="132"/>
      <c r="H44" s="132"/>
      <c r="I44" s="132"/>
      <c r="J44" s="196"/>
      <c r="K44" s="132"/>
      <c r="L44" s="132"/>
      <c r="M44" s="132"/>
      <c r="N44" s="395"/>
    </row>
    <row r="45" spans="1:14" ht="24.75" customHeight="1" hidden="1">
      <c r="A45" s="394"/>
      <c r="B45" s="19"/>
      <c r="C45" s="19"/>
      <c r="D45" s="441"/>
      <c r="E45" s="441"/>
      <c r="F45" s="132"/>
      <c r="G45" s="132"/>
      <c r="H45" s="132"/>
      <c r="I45" s="132"/>
      <c r="J45" s="196"/>
      <c r="K45" s="132"/>
      <c r="L45" s="132"/>
      <c r="M45" s="132"/>
      <c r="N45" s="395"/>
    </row>
    <row r="46" spans="1:14" s="151" customFormat="1" ht="22.5" customHeight="1" thickBot="1">
      <c r="A46" s="438" t="s">
        <v>127</v>
      </c>
      <c r="B46" s="439"/>
      <c r="C46" s="439"/>
      <c r="D46" s="439"/>
      <c r="E46" s="439"/>
      <c r="F46" s="397">
        <f>SUM(F9:F40)</f>
        <v>37118890</v>
      </c>
      <c r="G46" s="397">
        <f aca="true" t="shared" si="1" ref="G46:L46">SUM(G9:G40)</f>
        <v>20152971</v>
      </c>
      <c r="H46" s="397">
        <f t="shared" si="1"/>
        <v>3714153</v>
      </c>
      <c r="I46" s="397">
        <f t="shared" si="1"/>
        <v>2930078</v>
      </c>
      <c r="J46" s="397">
        <f t="shared" si="1"/>
        <v>3673402</v>
      </c>
      <c r="K46" s="397">
        <f t="shared" si="1"/>
        <v>9835338</v>
      </c>
      <c r="L46" s="397">
        <f t="shared" si="1"/>
        <v>16726248</v>
      </c>
      <c r="M46" s="397">
        <f>M9+M11+M12+M13</f>
        <v>0</v>
      </c>
      <c r="N46" s="398" t="s">
        <v>60</v>
      </c>
    </row>
    <row r="48" ht="12.75">
      <c r="A48" s="1" t="s">
        <v>81</v>
      </c>
    </row>
    <row r="49" ht="12.75">
      <c r="A49" s="1" t="s">
        <v>78</v>
      </c>
    </row>
    <row r="50" ht="12.75">
      <c r="A50" s="1" t="s">
        <v>79</v>
      </c>
    </row>
    <row r="51" ht="12.75">
      <c r="A51" s="1" t="s">
        <v>80</v>
      </c>
    </row>
    <row r="52" spans="11:12" ht="12.75">
      <c r="K52" s="454" t="s">
        <v>5</v>
      </c>
      <c r="L52" s="454"/>
    </row>
    <row r="53" spans="1:12" ht="14.25">
      <c r="A53" s="64" t="s">
        <v>135</v>
      </c>
      <c r="K53" s="149"/>
      <c r="L53" s="149"/>
    </row>
    <row r="54" spans="11:12" ht="12.75">
      <c r="K54" s="454" t="s">
        <v>6</v>
      </c>
      <c r="L54" s="454"/>
    </row>
  </sheetData>
  <mergeCells count="53">
    <mergeCell ref="K54:L54"/>
    <mergeCell ref="D40:E40"/>
    <mergeCell ref="D45:E45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27:E27"/>
    <mergeCell ref="D28:E28"/>
    <mergeCell ref="D29:E29"/>
    <mergeCell ref="D30:E30"/>
    <mergeCell ref="D23:E23"/>
    <mergeCell ref="D24:E24"/>
    <mergeCell ref="D25:E25"/>
    <mergeCell ref="D26:E26"/>
    <mergeCell ref="D21:E21"/>
    <mergeCell ref="D10:E10"/>
    <mergeCell ref="D3:E7"/>
    <mergeCell ref="D15:E15"/>
    <mergeCell ref="D16:E16"/>
    <mergeCell ref="D12:E12"/>
    <mergeCell ref="D13:E13"/>
    <mergeCell ref="D14:E14"/>
    <mergeCell ref="D8:E8"/>
    <mergeCell ref="M4:M7"/>
    <mergeCell ref="D18:E18"/>
    <mergeCell ref="D19:E19"/>
    <mergeCell ref="D20:E20"/>
    <mergeCell ref="D22:E22"/>
    <mergeCell ref="D17:E17"/>
    <mergeCell ref="A1:N1"/>
    <mergeCell ref="A3:A7"/>
    <mergeCell ref="B3:B7"/>
    <mergeCell ref="C3:C7"/>
    <mergeCell ref="G3:M3"/>
    <mergeCell ref="N3:N7"/>
    <mergeCell ref="G4:G7"/>
    <mergeCell ref="F3:F7"/>
    <mergeCell ref="K52:L52"/>
    <mergeCell ref="L4:L7"/>
    <mergeCell ref="A46:E46"/>
    <mergeCell ref="H4:K4"/>
    <mergeCell ref="H5:H7"/>
    <mergeCell ref="I5:I7"/>
    <mergeCell ref="J5:J7"/>
    <mergeCell ref="K5:K7"/>
    <mergeCell ref="D9:E9"/>
    <mergeCell ref="D11:E11"/>
  </mergeCells>
  <printOptions horizontalCentered="1"/>
  <pageMargins left="0.5" right="0.3937007874015748" top="0.82" bottom="0.64" header="0.37" footer="0.42"/>
  <pageSetup fitToHeight="3" fitToWidth="3" horizontalDpi="600" verticalDpi="600" orientation="landscape" paperSize="9" scale="90" r:id="rId1"/>
  <headerFooter alignWithMargins="0">
    <oddHeader>&amp;R&amp;9Załącznik nr &amp;A
do uchwały Rady Gminy Nr XXII/198/08
z dnia  29 grudnia 2008r.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32.75390625" style="1" customWidth="1"/>
    <col min="6" max="6" width="9.125" style="1" customWidth="1"/>
    <col min="7" max="7" width="14.875" style="1" customWidth="1"/>
    <col min="8" max="8" width="12.625" style="1" customWidth="1"/>
    <col min="9" max="9" width="10.125" style="1" customWidth="1"/>
    <col min="10" max="10" width="13.125" style="1" customWidth="1"/>
    <col min="11" max="11" width="14.375" style="1" customWidth="1"/>
    <col min="12" max="12" width="20.25390625" style="1" customWidth="1"/>
    <col min="13" max="16384" width="9.125" style="1" customWidth="1"/>
  </cols>
  <sheetData>
    <row r="1" spans="1:12" ht="18">
      <c r="A1" s="442" t="s">
        <v>618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spans="1:12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326" t="s">
        <v>54</v>
      </c>
    </row>
    <row r="3" spans="1:12" s="48" customFormat="1" ht="19.5" customHeight="1">
      <c r="A3" s="426" t="s">
        <v>73</v>
      </c>
      <c r="B3" s="426" t="s">
        <v>9</v>
      </c>
      <c r="C3" s="426" t="s">
        <v>53</v>
      </c>
      <c r="D3" s="479" t="s">
        <v>136</v>
      </c>
      <c r="E3" s="480"/>
      <c r="F3" s="481"/>
      <c r="G3" s="461" t="s">
        <v>83</v>
      </c>
      <c r="H3" s="461"/>
      <c r="I3" s="461"/>
      <c r="J3" s="461"/>
      <c r="K3" s="461"/>
      <c r="L3" s="461" t="s">
        <v>133</v>
      </c>
    </row>
    <row r="4" spans="1:12" s="48" customFormat="1" ht="19.5" customHeight="1">
      <c r="A4" s="426"/>
      <c r="B4" s="426"/>
      <c r="C4" s="426"/>
      <c r="D4" s="434"/>
      <c r="E4" s="482"/>
      <c r="F4" s="423"/>
      <c r="G4" s="461" t="s">
        <v>616</v>
      </c>
      <c r="H4" s="461" t="s">
        <v>27</v>
      </c>
      <c r="I4" s="461"/>
      <c r="J4" s="461"/>
      <c r="K4" s="461"/>
      <c r="L4" s="461"/>
    </row>
    <row r="5" spans="1:12" s="48" customFormat="1" ht="29.25" customHeight="1">
      <c r="A5" s="426"/>
      <c r="B5" s="426"/>
      <c r="C5" s="426"/>
      <c r="D5" s="434"/>
      <c r="E5" s="482"/>
      <c r="F5" s="423"/>
      <c r="G5" s="461"/>
      <c r="H5" s="461" t="s">
        <v>132</v>
      </c>
      <c r="I5" s="461" t="s">
        <v>120</v>
      </c>
      <c r="J5" s="461" t="s">
        <v>137</v>
      </c>
      <c r="K5" s="461" t="s">
        <v>121</v>
      </c>
      <c r="L5" s="461"/>
    </row>
    <row r="6" spans="1:12" s="48" customFormat="1" ht="19.5" customHeight="1">
      <c r="A6" s="426"/>
      <c r="B6" s="426"/>
      <c r="C6" s="426"/>
      <c r="D6" s="434"/>
      <c r="E6" s="482"/>
      <c r="F6" s="423"/>
      <c r="G6" s="461"/>
      <c r="H6" s="461"/>
      <c r="I6" s="461"/>
      <c r="J6" s="461"/>
      <c r="K6" s="461"/>
      <c r="L6" s="461"/>
    </row>
    <row r="7" spans="1:12" s="48" customFormat="1" ht="8.25" customHeight="1">
      <c r="A7" s="426"/>
      <c r="B7" s="426"/>
      <c r="C7" s="426"/>
      <c r="D7" s="483"/>
      <c r="E7" s="484"/>
      <c r="F7" s="485"/>
      <c r="G7" s="461"/>
      <c r="H7" s="461"/>
      <c r="I7" s="461"/>
      <c r="J7" s="461"/>
      <c r="K7" s="461"/>
      <c r="L7" s="461"/>
    </row>
    <row r="8" spans="1:12" ht="7.5" customHeight="1">
      <c r="A8" s="18">
        <v>1</v>
      </c>
      <c r="B8" s="18">
        <v>2</v>
      </c>
      <c r="C8" s="18">
        <v>3</v>
      </c>
      <c r="D8" s="473">
        <v>5</v>
      </c>
      <c r="E8" s="474"/>
      <c r="F8" s="475"/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</row>
    <row r="9" spans="1:12" ht="39.75" customHeight="1">
      <c r="A9" s="32" t="s">
        <v>20</v>
      </c>
      <c r="B9" s="175" t="s">
        <v>230</v>
      </c>
      <c r="C9" s="175" t="s">
        <v>232</v>
      </c>
      <c r="D9" s="476" t="s">
        <v>560</v>
      </c>
      <c r="E9" s="477"/>
      <c r="F9" s="478"/>
      <c r="G9" s="201">
        <f aca="true" t="shared" si="0" ref="G9:G14">H9+I9+J9+K9</f>
        <v>40000</v>
      </c>
      <c r="H9" s="201">
        <v>40000</v>
      </c>
      <c r="I9" s="201"/>
      <c r="J9" s="202"/>
      <c r="K9" s="201"/>
      <c r="L9" s="69" t="s">
        <v>518</v>
      </c>
    </row>
    <row r="10" spans="1:12" ht="36" customHeight="1">
      <c r="A10" s="33" t="s">
        <v>21</v>
      </c>
      <c r="B10" s="200" t="s">
        <v>257</v>
      </c>
      <c r="C10" s="200" t="s">
        <v>259</v>
      </c>
      <c r="D10" s="467" t="s">
        <v>560</v>
      </c>
      <c r="E10" s="468"/>
      <c r="F10" s="469"/>
      <c r="G10" s="203">
        <f t="shared" si="0"/>
        <v>160120</v>
      </c>
      <c r="H10" s="203">
        <v>160120</v>
      </c>
      <c r="I10" s="203"/>
      <c r="J10" s="204"/>
      <c r="K10" s="203"/>
      <c r="L10" s="385" t="s">
        <v>518</v>
      </c>
    </row>
    <row r="11" spans="1:12" ht="25.5">
      <c r="A11" s="33" t="s">
        <v>22</v>
      </c>
      <c r="B11" s="200" t="s">
        <v>263</v>
      </c>
      <c r="C11" s="200" t="s">
        <v>265</v>
      </c>
      <c r="D11" s="464" t="s">
        <v>561</v>
      </c>
      <c r="E11" s="465"/>
      <c r="F11" s="466"/>
      <c r="G11" s="203">
        <f t="shared" si="0"/>
        <v>10000</v>
      </c>
      <c r="H11" s="203">
        <v>10000</v>
      </c>
      <c r="I11" s="203"/>
      <c r="J11" s="205"/>
      <c r="K11" s="203"/>
      <c r="L11" s="387" t="s">
        <v>518</v>
      </c>
    </row>
    <row r="12" spans="1:12" ht="65.25" customHeight="1">
      <c r="A12" s="33">
        <v>4</v>
      </c>
      <c r="B12" s="200" t="s">
        <v>276</v>
      </c>
      <c r="C12" s="200" t="s">
        <v>391</v>
      </c>
      <c r="D12" s="467" t="s">
        <v>562</v>
      </c>
      <c r="E12" s="468"/>
      <c r="F12" s="469"/>
      <c r="G12" s="203">
        <f t="shared" si="0"/>
        <v>597940</v>
      </c>
      <c r="H12" s="203">
        <v>298970</v>
      </c>
      <c r="I12" s="203"/>
      <c r="J12" s="205">
        <v>298970</v>
      </c>
      <c r="K12" s="203"/>
      <c r="L12" s="388" t="s">
        <v>617</v>
      </c>
    </row>
    <row r="13" spans="1:12" ht="42.75" customHeight="1">
      <c r="A13" s="33"/>
      <c r="B13" s="200"/>
      <c r="C13" s="200"/>
      <c r="D13" s="467" t="s">
        <v>563</v>
      </c>
      <c r="E13" s="468"/>
      <c r="F13" s="469"/>
      <c r="G13" s="203">
        <f t="shared" si="0"/>
        <v>655743</v>
      </c>
      <c r="H13" s="203">
        <v>252623</v>
      </c>
      <c r="I13" s="203"/>
      <c r="J13" s="205"/>
      <c r="K13" s="203">
        <v>403120</v>
      </c>
      <c r="L13" s="388" t="s">
        <v>564</v>
      </c>
    </row>
    <row r="14" spans="1:12" ht="36" customHeight="1">
      <c r="A14" s="33">
        <v>5</v>
      </c>
      <c r="B14" s="200" t="s">
        <v>457</v>
      </c>
      <c r="C14" s="200" t="s">
        <v>458</v>
      </c>
      <c r="D14" s="467" t="s">
        <v>565</v>
      </c>
      <c r="E14" s="468"/>
      <c r="F14" s="469"/>
      <c r="G14" s="203">
        <f t="shared" si="0"/>
        <v>300000</v>
      </c>
      <c r="H14" s="203">
        <v>150000</v>
      </c>
      <c r="I14" s="203"/>
      <c r="J14" s="205">
        <v>150000</v>
      </c>
      <c r="K14" s="203"/>
      <c r="L14" s="385" t="s">
        <v>591</v>
      </c>
    </row>
    <row r="15" spans="1:12" ht="39.75" customHeight="1">
      <c r="A15" s="33"/>
      <c r="B15" s="200"/>
      <c r="C15" s="200" t="s">
        <v>462</v>
      </c>
      <c r="D15" s="467" t="s">
        <v>566</v>
      </c>
      <c r="E15" s="468"/>
      <c r="F15" s="469"/>
      <c r="G15" s="203">
        <f>H15+I15++K15</f>
        <v>25000</v>
      </c>
      <c r="H15" s="203">
        <v>25000</v>
      </c>
      <c r="I15" s="203"/>
      <c r="J15" s="205"/>
      <c r="K15" s="203"/>
      <c r="L15" s="386" t="s">
        <v>518</v>
      </c>
    </row>
    <row r="16" spans="1:12" ht="12.75" hidden="1">
      <c r="A16" s="33"/>
      <c r="B16" s="33"/>
      <c r="C16" s="200"/>
      <c r="D16" s="21"/>
      <c r="E16" s="21"/>
      <c r="F16" s="21"/>
      <c r="G16" s="203"/>
      <c r="H16" s="203"/>
      <c r="I16" s="203"/>
      <c r="J16" s="205"/>
      <c r="K16" s="203"/>
      <c r="L16" s="69"/>
    </row>
    <row r="17" spans="1:12" s="151" customFormat="1" ht="22.5" customHeight="1">
      <c r="A17" s="470" t="s">
        <v>127</v>
      </c>
      <c r="B17" s="471"/>
      <c r="C17" s="471"/>
      <c r="D17" s="471"/>
      <c r="E17" s="471"/>
      <c r="F17" s="472"/>
      <c r="G17" s="126">
        <f>SUM(G9:G15)</f>
        <v>1788803</v>
      </c>
      <c r="H17" s="126">
        <f>SUM(H9:H15)</f>
        <v>936713</v>
      </c>
      <c r="I17" s="126">
        <f>SUM(I9:I15)</f>
        <v>0</v>
      </c>
      <c r="J17" s="126">
        <f>SUM(J9:J15)</f>
        <v>448970</v>
      </c>
      <c r="K17" s="126">
        <f>SUM(K9:K15)</f>
        <v>403120</v>
      </c>
      <c r="L17" s="61" t="s">
        <v>60</v>
      </c>
    </row>
    <row r="19" ht="12.75">
      <c r="A19" s="1" t="s">
        <v>81</v>
      </c>
    </row>
    <row r="20" ht="12.75">
      <c r="A20" s="1" t="s">
        <v>78</v>
      </c>
    </row>
    <row r="21" ht="12.75">
      <c r="A21" s="1" t="s">
        <v>79</v>
      </c>
    </row>
    <row r="22" ht="12.75">
      <c r="A22" s="1" t="s">
        <v>80</v>
      </c>
    </row>
    <row r="23" spans="10:11" ht="12.75">
      <c r="J23" s="454" t="s">
        <v>5</v>
      </c>
      <c r="K23" s="454"/>
    </row>
    <row r="24" spans="1:11" ht="14.25">
      <c r="A24" s="64" t="s">
        <v>135</v>
      </c>
      <c r="J24" s="149"/>
      <c r="K24" s="149"/>
    </row>
    <row r="25" spans="10:11" ht="12.75">
      <c r="J25" s="454" t="s">
        <v>6</v>
      </c>
      <c r="K25" s="454"/>
    </row>
  </sheetData>
  <mergeCells count="24">
    <mergeCell ref="J25:K25"/>
    <mergeCell ref="A1:L1"/>
    <mergeCell ref="A3:A7"/>
    <mergeCell ref="B3:B7"/>
    <mergeCell ref="C3:C7"/>
    <mergeCell ref="G3:K3"/>
    <mergeCell ref="L3:L7"/>
    <mergeCell ref="G4:G7"/>
    <mergeCell ref="H4:K4"/>
    <mergeCell ref="H5:H7"/>
    <mergeCell ref="I5:I7"/>
    <mergeCell ref="J5:J7"/>
    <mergeCell ref="K5:K7"/>
    <mergeCell ref="D3:F7"/>
    <mergeCell ref="D8:F8"/>
    <mergeCell ref="D9:F9"/>
    <mergeCell ref="D10:F10"/>
    <mergeCell ref="D15:F15"/>
    <mergeCell ref="J23:K23"/>
    <mergeCell ref="D11:F11"/>
    <mergeCell ref="D12:F12"/>
    <mergeCell ref="D13:F13"/>
    <mergeCell ref="D14:F14"/>
    <mergeCell ref="A17:F17"/>
  </mergeCells>
  <printOptions horizontalCentered="1"/>
  <pageMargins left="0.5" right="0.3937007874015748" top="0.74" bottom="0.41" header="0.27" footer="0.21"/>
  <pageSetup fitToHeight="2" fitToWidth="2" horizontalDpi="600" verticalDpi="600" orientation="landscape" paperSize="9" scale="90" r:id="rId1"/>
  <headerFooter alignWithMargins="0">
    <oddHeader>&amp;R&amp;9Załącznik nr &amp;A
do uchwały Rady Gminy Nr XXII/198/08 
z dnia 29 grudnia 2008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D1">
      <pane ySplit="9" topLeftCell="BM67" activePane="bottomLeft" state="frozen"/>
      <selection pane="topLeft" activeCell="A1" sqref="A1"/>
      <selection pane="bottomLeft" activeCell="C21" sqref="C21:Q21"/>
    </sheetView>
  </sheetViews>
  <sheetFormatPr defaultColWidth="9.00390625" defaultRowHeight="12.75"/>
  <cols>
    <col min="1" max="1" width="5.125" style="12" customWidth="1"/>
    <col min="2" max="2" width="17.625" style="12" customWidth="1"/>
    <col min="3" max="3" width="9.25390625" style="12" customWidth="1"/>
    <col min="4" max="4" width="11.125" style="12" customWidth="1"/>
    <col min="5" max="5" width="11.625" style="12" customWidth="1"/>
    <col min="6" max="6" width="10.125" style="12" customWidth="1"/>
    <col min="7" max="7" width="9.00390625" style="12" customWidth="1"/>
    <col min="8" max="8" width="10.00390625" style="12" customWidth="1"/>
    <col min="9" max="9" width="8.375" style="12" customWidth="1"/>
    <col min="10" max="11" width="7.75390625" style="12" customWidth="1"/>
    <col min="12" max="12" width="9.75390625" style="12" customWidth="1"/>
    <col min="13" max="13" width="10.875" style="12" customWidth="1"/>
    <col min="14" max="14" width="9.875" style="12" customWidth="1"/>
    <col min="15" max="15" width="8.25390625" style="12" customWidth="1"/>
    <col min="16" max="16" width="7.875" style="12" customWidth="1"/>
    <col min="17" max="17" width="8.75390625" style="12" customWidth="1"/>
    <col min="18" max="16384" width="10.25390625" style="12" customWidth="1"/>
  </cols>
  <sheetData>
    <row r="1" spans="1:17" ht="12.75">
      <c r="A1" s="514" t="s">
        <v>609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</row>
    <row r="2" spans="5:16" ht="11.25">
      <c r="E2" s="212"/>
      <c r="F2" s="212"/>
      <c r="G2" s="212"/>
      <c r="P2" s="417" t="s">
        <v>54</v>
      </c>
    </row>
    <row r="3" spans="1:17" ht="11.25" customHeight="1">
      <c r="A3" s="515" t="s">
        <v>73</v>
      </c>
      <c r="B3" s="515" t="s">
        <v>84</v>
      </c>
      <c r="C3" s="518" t="s">
        <v>85</v>
      </c>
      <c r="D3" s="518" t="s">
        <v>138</v>
      </c>
      <c r="E3" s="517" t="s">
        <v>126</v>
      </c>
      <c r="F3" s="519" t="s">
        <v>13</v>
      </c>
      <c r="G3" s="519"/>
      <c r="H3" s="515" t="s">
        <v>83</v>
      </c>
      <c r="I3" s="515"/>
      <c r="J3" s="515"/>
      <c r="K3" s="515"/>
      <c r="L3" s="515"/>
      <c r="M3" s="515"/>
      <c r="N3" s="515"/>
      <c r="O3" s="515"/>
      <c r="P3" s="515"/>
      <c r="Q3" s="515"/>
    </row>
    <row r="4" spans="1:17" ht="11.25" customHeight="1">
      <c r="A4" s="515"/>
      <c r="B4" s="515"/>
      <c r="C4" s="518"/>
      <c r="D4" s="518"/>
      <c r="E4" s="517"/>
      <c r="F4" s="517" t="s">
        <v>123</v>
      </c>
      <c r="G4" s="517" t="s">
        <v>124</v>
      </c>
      <c r="H4" s="515" t="s">
        <v>71</v>
      </c>
      <c r="I4" s="515"/>
      <c r="J4" s="515"/>
      <c r="K4" s="515"/>
      <c r="L4" s="515"/>
      <c r="M4" s="515"/>
      <c r="N4" s="515"/>
      <c r="O4" s="515"/>
      <c r="P4" s="515"/>
      <c r="Q4" s="515"/>
    </row>
    <row r="5" spans="1:17" ht="11.25" customHeight="1">
      <c r="A5" s="515"/>
      <c r="B5" s="515"/>
      <c r="C5" s="518"/>
      <c r="D5" s="518"/>
      <c r="E5" s="517"/>
      <c r="F5" s="517"/>
      <c r="G5" s="517"/>
      <c r="H5" s="518" t="s">
        <v>87</v>
      </c>
      <c r="I5" s="515" t="s">
        <v>88</v>
      </c>
      <c r="J5" s="515"/>
      <c r="K5" s="515"/>
      <c r="L5" s="515"/>
      <c r="M5" s="515"/>
      <c r="N5" s="515"/>
      <c r="O5" s="515"/>
      <c r="P5" s="515"/>
      <c r="Q5" s="515"/>
    </row>
    <row r="6" spans="1:17" ht="14.25" customHeight="1">
      <c r="A6" s="515"/>
      <c r="B6" s="515"/>
      <c r="C6" s="518"/>
      <c r="D6" s="518"/>
      <c r="E6" s="517"/>
      <c r="F6" s="517"/>
      <c r="G6" s="517"/>
      <c r="H6" s="518"/>
      <c r="I6" s="515" t="s">
        <v>89</v>
      </c>
      <c r="J6" s="515"/>
      <c r="K6" s="515"/>
      <c r="L6" s="515"/>
      <c r="M6" s="515" t="s">
        <v>86</v>
      </c>
      <c r="N6" s="515"/>
      <c r="O6" s="515"/>
      <c r="P6" s="515"/>
      <c r="Q6" s="515"/>
    </row>
    <row r="7" spans="1:17" ht="12.75" customHeight="1">
      <c r="A7" s="515"/>
      <c r="B7" s="515"/>
      <c r="C7" s="518"/>
      <c r="D7" s="518"/>
      <c r="E7" s="517"/>
      <c r="F7" s="517"/>
      <c r="G7" s="517"/>
      <c r="H7" s="518"/>
      <c r="I7" s="518" t="s">
        <v>90</v>
      </c>
      <c r="J7" s="515" t="s">
        <v>91</v>
      </c>
      <c r="K7" s="515"/>
      <c r="L7" s="515"/>
      <c r="M7" s="518" t="s">
        <v>92</v>
      </c>
      <c r="N7" s="518" t="s">
        <v>91</v>
      </c>
      <c r="O7" s="518"/>
      <c r="P7" s="518"/>
      <c r="Q7" s="518"/>
    </row>
    <row r="8" spans="1:17" ht="48" customHeight="1">
      <c r="A8" s="515"/>
      <c r="B8" s="515"/>
      <c r="C8" s="518"/>
      <c r="D8" s="518"/>
      <c r="E8" s="517"/>
      <c r="F8" s="517"/>
      <c r="G8" s="517"/>
      <c r="H8" s="518"/>
      <c r="I8" s="518"/>
      <c r="J8" s="47" t="s">
        <v>125</v>
      </c>
      <c r="K8" s="47" t="s">
        <v>93</v>
      </c>
      <c r="L8" s="47" t="s">
        <v>94</v>
      </c>
      <c r="M8" s="518"/>
      <c r="N8" s="47" t="s">
        <v>590</v>
      </c>
      <c r="O8" s="47" t="s">
        <v>125</v>
      </c>
      <c r="P8" s="47" t="s">
        <v>93</v>
      </c>
      <c r="Q8" s="47" t="s">
        <v>95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213">
        <v>5</v>
      </c>
      <c r="F9" s="213">
        <v>6</v>
      </c>
      <c r="G9" s="2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62" customFormat="1" ht="11.25">
      <c r="A10" s="156">
        <v>1</v>
      </c>
      <c r="B10" s="214" t="s">
        <v>96</v>
      </c>
      <c r="C10" s="516" t="s">
        <v>60</v>
      </c>
      <c r="D10" s="516"/>
      <c r="E10" s="215">
        <f>SUM(E15,E24,E33,E42,E55,E64)</f>
        <v>20499628</v>
      </c>
      <c r="F10" s="215">
        <f aca="true" t="shared" si="0" ref="F10:Q10">SUM(F15,F24,F33,F42,F55,F64)</f>
        <v>3984974</v>
      </c>
      <c r="G10" s="215">
        <f t="shared" si="0"/>
        <v>16514654</v>
      </c>
      <c r="H10" s="216">
        <f>SUM(H15,H24,H33,H42,H55,H64)</f>
        <v>12776883</v>
      </c>
      <c r="I10" s="216">
        <f t="shared" si="0"/>
        <v>2538425</v>
      </c>
      <c r="J10" s="216">
        <f t="shared" si="0"/>
        <v>2285802</v>
      </c>
      <c r="K10" s="216">
        <f t="shared" si="0"/>
        <v>0</v>
      </c>
      <c r="L10" s="216">
        <f t="shared" si="0"/>
        <v>252623</v>
      </c>
      <c r="M10" s="216">
        <f t="shared" si="0"/>
        <v>10238458</v>
      </c>
      <c r="N10" s="216">
        <f t="shared" si="0"/>
        <v>0</v>
      </c>
      <c r="O10" s="216">
        <f>SUM(O15,O24,O33,O42,O55,O64)</f>
        <v>0</v>
      </c>
      <c r="P10" s="216">
        <f t="shared" si="0"/>
        <v>0</v>
      </c>
      <c r="Q10" s="216">
        <f t="shared" si="0"/>
        <v>10238458</v>
      </c>
    </row>
    <row r="11" spans="1:17" ht="12.75">
      <c r="A11" s="509" t="s">
        <v>97</v>
      </c>
      <c r="B11" s="217" t="s">
        <v>98</v>
      </c>
      <c r="C11" s="198" t="s">
        <v>568</v>
      </c>
      <c r="D11" s="158"/>
      <c r="E11" s="218"/>
      <c r="F11" s="218"/>
      <c r="G11" s="218"/>
      <c r="H11" s="158"/>
      <c r="I11" s="219"/>
      <c r="J11" s="219"/>
      <c r="K11" s="219"/>
      <c r="L11" s="219"/>
      <c r="M11" s="219"/>
      <c r="N11" s="219"/>
      <c r="O11" s="219"/>
      <c r="P11" s="219"/>
      <c r="Q11" s="220"/>
    </row>
    <row r="12" spans="1:17" ht="12.75">
      <c r="A12" s="509"/>
      <c r="B12" s="217" t="s">
        <v>99</v>
      </c>
      <c r="C12" s="221" t="s">
        <v>569</v>
      </c>
      <c r="D12" s="222"/>
      <c r="E12" s="223"/>
      <c r="F12" s="223"/>
      <c r="G12" s="223"/>
      <c r="H12" s="222"/>
      <c r="I12" s="224"/>
      <c r="J12" s="224"/>
      <c r="K12" s="224"/>
      <c r="L12" s="224"/>
      <c r="M12" s="224"/>
      <c r="N12" s="224"/>
      <c r="O12" s="224"/>
      <c r="P12" s="224"/>
      <c r="Q12" s="225"/>
    </row>
    <row r="13" spans="1:17" ht="12.75">
      <c r="A13" s="509"/>
      <c r="B13" s="217" t="s">
        <v>100</v>
      </c>
      <c r="C13" s="221" t="s">
        <v>570</v>
      </c>
      <c r="D13" s="222"/>
      <c r="E13" s="223"/>
      <c r="F13" s="223"/>
      <c r="G13" s="223"/>
      <c r="H13" s="222"/>
      <c r="I13" s="224"/>
      <c r="J13" s="224"/>
      <c r="K13" s="224"/>
      <c r="L13" s="224"/>
      <c r="M13" s="224"/>
      <c r="N13" s="224"/>
      <c r="O13" s="224"/>
      <c r="P13" s="224"/>
      <c r="Q13" s="225"/>
    </row>
    <row r="14" spans="1:17" ht="12.75">
      <c r="A14" s="509"/>
      <c r="B14" s="217" t="s">
        <v>101</v>
      </c>
      <c r="C14" s="226" t="s">
        <v>571</v>
      </c>
      <c r="D14" s="227"/>
      <c r="E14" s="228"/>
      <c r="F14" s="228"/>
      <c r="G14" s="228"/>
      <c r="H14" s="227"/>
      <c r="I14" s="229"/>
      <c r="J14" s="229"/>
      <c r="K14" s="229"/>
      <c r="L14" s="229"/>
      <c r="M14" s="229"/>
      <c r="N14" s="229"/>
      <c r="O14" s="229"/>
      <c r="P14" s="229"/>
      <c r="Q14" s="230"/>
    </row>
    <row r="15" spans="1:17" ht="11.25">
      <c r="A15" s="509"/>
      <c r="B15" s="231" t="s">
        <v>102</v>
      </c>
      <c r="C15" s="232"/>
      <c r="D15" s="233">
        <v>75023</v>
      </c>
      <c r="E15" s="234">
        <f>SUM(F15:G15)</f>
        <v>655743</v>
      </c>
      <c r="F15" s="234">
        <f>SUM(F16:F19)</f>
        <v>252623</v>
      </c>
      <c r="G15" s="234">
        <f>SUM(G16:G19)</f>
        <v>403120</v>
      </c>
      <c r="H15" s="235">
        <f>I15+M15</f>
        <v>655743</v>
      </c>
      <c r="I15" s="235">
        <f>SUM(J15:L15)</f>
        <v>252623</v>
      </c>
      <c r="J15" s="235"/>
      <c r="K15" s="235"/>
      <c r="L15" s="235">
        <v>252623</v>
      </c>
      <c r="M15" s="235">
        <f>SUM(N15:Q15)</f>
        <v>403120</v>
      </c>
      <c r="N15" s="235"/>
      <c r="O15" s="235"/>
      <c r="P15" s="235"/>
      <c r="Q15" s="235">
        <v>403120</v>
      </c>
    </row>
    <row r="16" spans="1:17" ht="11.25">
      <c r="A16" s="509"/>
      <c r="B16" s="231" t="s">
        <v>594</v>
      </c>
      <c r="C16" s="236"/>
      <c r="D16" s="236"/>
      <c r="E16" s="234">
        <f>SUM(F16:G16)</f>
        <v>655743</v>
      </c>
      <c r="F16" s="237">
        <f>SUM(I15)</f>
        <v>252623</v>
      </c>
      <c r="G16" s="237">
        <f>SUM(M15)</f>
        <v>403120</v>
      </c>
      <c r="H16" s="236"/>
      <c r="I16" s="236"/>
      <c r="J16" s="236"/>
      <c r="K16" s="236"/>
      <c r="L16" s="236"/>
      <c r="M16" s="236"/>
      <c r="N16" s="236"/>
      <c r="O16" s="236"/>
      <c r="P16" s="236"/>
      <c r="Q16" s="236"/>
    </row>
    <row r="17" spans="1:17" ht="11.25">
      <c r="A17" s="509"/>
      <c r="B17" s="231" t="s">
        <v>213</v>
      </c>
      <c r="C17" s="236"/>
      <c r="D17" s="236"/>
      <c r="E17" s="234">
        <f>SUM(F17:G17)</f>
        <v>0</v>
      </c>
      <c r="F17" s="237"/>
      <c r="G17" s="237"/>
      <c r="H17" s="236"/>
      <c r="I17" s="236"/>
      <c r="J17" s="236"/>
      <c r="K17" s="236"/>
      <c r="L17" s="236"/>
      <c r="M17" s="236"/>
      <c r="N17" s="236"/>
      <c r="O17" s="236"/>
      <c r="P17" s="236"/>
      <c r="Q17" s="236"/>
    </row>
    <row r="18" spans="1:17" ht="11.25">
      <c r="A18" s="509"/>
      <c r="B18" s="231" t="s">
        <v>215</v>
      </c>
      <c r="C18" s="236"/>
      <c r="D18" s="236"/>
      <c r="E18" s="234">
        <f>SUM(F18:G18)</f>
        <v>0</v>
      </c>
      <c r="F18" s="237"/>
      <c r="G18" s="237"/>
      <c r="H18" s="236"/>
      <c r="I18" s="236"/>
      <c r="J18" s="236"/>
      <c r="K18" s="236"/>
      <c r="L18" s="236"/>
      <c r="M18" s="236"/>
      <c r="N18" s="236"/>
      <c r="O18" s="236"/>
      <c r="P18" s="236"/>
      <c r="Q18" s="236"/>
    </row>
    <row r="19" spans="1:17" ht="11.25">
      <c r="A19" s="509"/>
      <c r="B19" s="231" t="s">
        <v>595</v>
      </c>
      <c r="C19" s="236"/>
      <c r="D19" s="236"/>
      <c r="E19" s="234">
        <f>SUM(F19:G19)</f>
        <v>0</v>
      </c>
      <c r="F19" s="237"/>
      <c r="G19" s="237"/>
      <c r="H19" s="236"/>
      <c r="I19" s="236"/>
      <c r="J19" s="236"/>
      <c r="K19" s="236"/>
      <c r="L19" s="236"/>
      <c r="M19" s="236"/>
      <c r="N19" s="236"/>
      <c r="O19" s="236"/>
      <c r="P19" s="236"/>
      <c r="Q19" s="236"/>
    </row>
    <row r="20" spans="1:17" ht="11.25">
      <c r="A20" s="509" t="s">
        <v>103</v>
      </c>
      <c r="B20" s="217" t="s">
        <v>98</v>
      </c>
      <c r="C20" s="495" t="s">
        <v>572</v>
      </c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7"/>
    </row>
    <row r="21" spans="1:17" ht="11.25">
      <c r="A21" s="509"/>
      <c r="B21" s="217" t="s">
        <v>99</v>
      </c>
      <c r="C21" s="498" t="s">
        <v>573</v>
      </c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500"/>
    </row>
    <row r="22" spans="1:17" ht="11.25">
      <c r="A22" s="509"/>
      <c r="B22" s="217" t="s">
        <v>100</v>
      </c>
      <c r="C22" s="498" t="s">
        <v>574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500"/>
    </row>
    <row r="23" spans="1:17" ht="11.25">
      <c r="A23" s="509"/>
      <c r="B23" s="217" t="s">
        <v>101</v>
      </c>
      <c r="C23" s="501" t="s">
        <v>555</v>
      </c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3"/>
    </row>
    <row r="24" spans="1:17" ht="11.25">
      <c r="A24" s="509"/>
      <c r="B24" s="231" t="s">
        <v>102</v>
      </c>
      <c r="C24" s="232"/>
      <c r="D24" s="232" t="s">
        <v>401</v>
      </c>
      <c r="E24" s="234">
        <f>SUM(F24:G24)</f>
        <v>1305400</v>
      </c>
      <c r="F24" s="234">
        <f>SUM(F25:F28)</f>
        <v>261080</v>
      </c>
      <c r="G24" s="234">
        <f>SUM(G25:G28)</f>
        <v>1044320</v>
      </c>
      <c r="H24" s="235">
        <f>I24+M24</f>
        <v>1305400</v>
      </c>
      <c r="I24" s="235">
        <f>SUM(J24:L24)</f>
        <v>261080</v>
      </c>
      <c r="J24" s="235">
        <v>261080</v>
      </c>
      <c r="K24" s="235"/>
      <c r="L24" s="235"/>
      <c r="M24" s="235">
        <f>SUM(N24:Q24)</f>
        <v>1044320</v>
      </c>
      <c r="N24" s="235"/>
      <c r="O24" s="235"/>
      <c r="P24" s="235"/>
      <c r="Q24" s="235">
        <v>1044320</v>
      </c>
    </row>
    <row r="25" spans="1:17" ht="11.25">
      <c r="A25" s="509"/>
      <c r="B25" s="231" t="s">
        <v>594</v>
      </c>
      <c r="C25" s="510"/>
      <c r="D25" s="510"/>
      <c r="E25" s="234">
        <f>SUM(F25:G25)</f>
        <v>1305400</v>
      </c>
      <c r="F25" s="237">
        <f>SUM(I24)</f>
        <v>261080</v>
      </c>
      <c r="G25" s="237">
        <f>SUM(M24)</f>
        <v>1044320</v>
      </c>
      <c r="H25" s="510"/>
      <c r="I25" s="510"/>
      <c r="J25" s="510"/>
      <c r="K25" s="510"/>
      <c r="L25" s="510"/>
      <c r="M25" s="510"/>
      <c r="N25" s="510"/>
      <c r="O25" s="510"/>
      <c r="P25" s="510"/>
      <c r="Q25" s="510"/>
    </row>
    <row r="26" spans="1:17" ht="11.25">
      <c r="A26" s="509"/>
      <c r="B26" s="231" t="s">
        <v>213</v>
      </c>
      <c r="C26" s="510"/>
      <c r="D26" s="510"/>
      <c r="E26" s="234">
        <f>SUM(F26:G26)</f>
        <v>0</v>
      </c>
      <c r="F26" s="237"/>
      <c r="G26" s="237"/>
      <c r="H26" s="510"/>
      <c r="I26" s="510"/>
      <c r="J26" s="510"/>
      <c r="K26" s="510"/>
      <c r="L26" s="510"/>
      <c r="M26" s="510"/>
      <c r="N26" s="510"/>
      <c r="O26" s="510"/>
      <c r="P26" s="510"/>
      <c r="Q26" s="510"/>
    </row>
    <row r="27" spans="1:17" ht="11.25">
      <c r="A27" s="509"/>
      <c r="B27" s="231" t="s">
        <v>215</v>
      </c>
      <c r="C27" s="510"/>
      <c r="D27" s="510"/>
      <c r="E27" s="234">
        <f>SUM(F27:G27)</f>
        <v>0</v>
      </c>
      <c r="F27" s="237"/>
      <c r="G27" s="237"/>
      <c r="H27" s="510"/>
      <c r="I27" s="510"/>
      <c r="J27" s="510"/>
      <c r="K27" s="510"/>
      <c r="L27" s="510"/>
      <c r="M27" s="510"/>
      <c r="N27" s="510"/>
      <c r="O27" s="510"/>
      <c r="P27" s="510"/>
      <c r="Q27" s="510"/>
    </row>
    <row r="28" spans="1:17" ht="11.25">
      <c r="A28" s="509"/>
      <c r="B28" s="231" t="s">
        <v>595</v>
      </c>
      <c r="C28" s="510"/>
      <c r="D28" s="510"/>
      <c r="E28" s="234">
        <f>SUM(F28:G28)</f>
        <v>0</v>
      </c>
      <c r="F28" s="237"/>
      <c r="G28" s="237"/>
      <c r="H28" s="510"/>
      <c r="I28" s="510"/>
      <c r="J28" s="510"/>
      <c r="K28" s="510"/>
      <c r="L28" s="510"/>
      <c r="M28" s="510"/>
      <c r="N28" s="510"/>
      <c r="O28" s="510"/>
      <c r="P28" s="510"/>
      <c r="Q28" s="510"/>
    </row>
    <row r="29" spans="1:17" ht="11.25">
      <c r="A29" s="509" t="s">
        <v>104</v>
      </c>
      <c r="B29" s="217" t="s">
        <v>98</v>
      </c>
      <c r="C29" s="495" t="s">
        <v>572</v>
      </c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7"/>
    </row>
    <row r="30" spans="1:17" s="62" customFormat="1" ht="11.25">
      <c r="A30" s="509"/>
      <c r="B30" s="217" t="s">
        <v>99</v>
      </c>
      <c r="C30" s="498" t="s">
        <v>576</v>
      </c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500"/>
    </row>
    <row r="31" spans="1:17" ht="11.25">
      <c r="A31" s="509"/>
      <c r="B31" s="217" t="s">
        <v>100</v>
      </c>
      <c r="C31" s="498" t="s">
        <v>577</v>
      </c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500"/>
    </row>
    <row r="32" spans="1:17" ht="11.25">
      <c r="A32" s="509"/>
      <c r="B32" s="217" t="s">
        <v>101</v>
      </c>
      <c r="C32" s="501" t="s">
        <v>556</v>
      </c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3"/>
    </row>
    <row r="33" spans="1:17" ht="11.25">
      <c r="A33" s="509"/>
      <c r="B33" s="231" t="s">
        <v>102</v>
      </c>
      <c r="C33" s="232"/>
      <c r="D33" s="232" t="s">
        <v>578</v>
      </c>
      <c r="E33" s="234">
        <f>SUM(F33:G33)</f>
        <v>7504740</v>
      </c>
      <c r="F33" s="234">
        <f>SUM(F34:F37)+37000</f>
        <v>1264522</v>
      </c>
      <c r="G33" s="234">
        <f>SUM(G34:G37)</f>
        <v>6240218</v>
      </c>
      <c r="H33" s="235">
        <f>I33+M33</f>
        <v>4915740</v>
      </c>
      <c r="I33" s="235">
        <f>SUM(J33:L33)</f>
        <v>844722</v>
      </c>
      <c r="J33" s="235">
        <v>844722</v>
      </c>
      <c r="K33" s="235"/>
      <c r="L33" s="235"/>
      <c r="M33" s="235">
        <f>SUM(N33:Q33)</f>
        <v>4071018</v>
      </c>
      <c r="N33" s="235"/>
      <c r="O33" s="235"/>
      <c r="P33" s="235"/>
      <c r="Q33" s="235">
        <v>4071018</v>
      </c>
    </row>
    <row r="34" spans="1:17" ht="11.25">
      <c r="A34" s="509"/>
      <c r="B34" s="231" t="s">
        <v>594</v>
      </c>
      <c r="C34" s="510"/>
      <c r="D34" s="510"/>
      <c r="E34" s="234">
        <f>SUM(F34:G34)</f>
        <v>4915740</v>
      </c>
      <c r="F34" s="237">
        <f>SUM(I33)</f>
        <v>844722</v>
      </c>
      <c r="G34" s="237">
        <f>SUM(M33)</f>
        <v>4071018</v>
      </c>
      <c r="H34" s="510"/>
      <c r="I34" s="510"/>
      <c r="J34" s="510"/>
      <c r="K34" s="510"/>
      <c r="L34" s="510"/>
      <c r="M34" s="510"/>
      <c r="N34" s="510"/>
      <c r="O34" s="510"/>
      <c r="P34" s="510"/>
      <c r="Q34" s="510"/>
    </row>
    <row r="35" spans="1:17" ht="11.25">
      <c r="A35" s="509"/>
      <c r="B35" s="231" t="s">
        <v>213</v>
      </c>
      <c r="C35" s="510"/>
      <c r="D35" s="510"/>
      <c r="E35" s="234">
        <f>SUM(F35:G35)</f>
        <v>2552000</v>
      </c>
      <c r="F35" s="237">
        <v>382800</v>
      </c>
      <c r="G35" s="237">
        <v>2169200</v>
      </c>
      <c r="H35" s="510"/>
      <c r="I35" s="510"/>
      <c r="J35" s="510"/>
      <c r="K35" s="510"/>
      <c r="L35" s="510"/>
      <c r="M35" s="510"/>
      <c r="N35" s="510"/>
      <c r="O35" s="510"/>
      <c r="P35" s="510"/>
      <c r="Q35" s="510"/>
    </row>
    <row r="36" spans="1:17" ht="11.25">
      <c r="A36" s="509"/>
      <c r="B36" s="231" t="s">
        <v>215</v>
      </c>
      <c r="C36" s="510"/>
      <c r="D36" s="510"/>
      <c r="E36" s="234">
        <f>SUM(F36:G36)</f>
        <v>0</v>
      </c>
      <c r="F36" s="237"/>
      <c r="G36" s="237"/>
      <c r="H36" s="510"/>
      <c r="I36" s="510"/>
      <c r="J36" s="510"/>
      <c r="K36" s="510"/>
      <c r="L36" s="510"/>
      <c r="M36" s="510"/>
      <c r="N36" s="510"/>
      <c r="O36" s="510"/>
      <c r="P36" s="510"/>
      <c r="Q36" s="510"/>
    </row>
    <row r="37" spans="1:17" ht="11.25">
      <c r="A37" s="509"/>
      <c r="B37" s="231" t="s">
        <v>595</v>
      </c>
      <c r="C37" s="510"/>
      <c r="D37" s="510"/>
      <c r="E37" s="234">
        <f>SUM(F37:G37)</f>
        <v>0</v>
      </c>
      <c r="F37" s="237"/>
      <c r="G37" s="237"/>
      <c r="H37" s="510"/>
      <c r="I37" s="510"/>
      <c r="J37" s="510"/>
      <c r="K37" s="510"/>
      <c r="L37" s="510"/>
      <c r="M37" s="510"/>
      <c r="N37" s="510"/>
      <c r="O37" s="510"/>
      <c r="P37" s="510"/>
      <c r="Q37" s="510"/>
    </row>
    <row r="38" spans="1:17" ht="11.25">
      <c r="A38" s="509" t="s">
        <v>575</v>
      </c>
      <c r="B38" s="217" t="s">
        <v>98</v>
      </c>
      <c r="C38" s="495" t="s">
        <v>572</v>
      </c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7"/>
    </row>
    <row r="39" spans="1:17" ht="11.25">
      <c r="A39" s="509"/>
      <c r="B39" s="217" t="s">
        <v>99</v>
      </c>
      <c r="C39" s="498" t="s">
        <v>573</v>
      </c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500"/>
    </row>
    <row r="40" spans="1:17" ht="11.25">
      <c r="A40" s="509"/>
      <c r="B40" s="217" t="s">
        <v>100</v>
      </c>
      <c r="C40" s="498" t="s">
        <v>580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500"/>
    </row>
    <row r="41" spans="1:17" s="62" customFormat="1" ht="15" customHeight="1">
      <c r="A41" s="509"/>
      <c r="B41" s="217" t="s">
        <v>101</v>
      </c>
      <c r="C41" s="501" t="s">
        <v>581</v>
      </c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3"/>
    </row>
    <row r="42" spans="1:17" ht="11.25">
      <c r="A42" s="509"/>
      <c r="B42" s="231" t="s">
        <v>102</v>
      </c>
      <c r="C42" s="233"/>
      <c r="D42" s="243" t="s">
        <v>232</v>
      </c>
      <c r="E42" s="234">
        <f>SUM(F42:G42)</f>
        <v>6898919</v>
      </c>
      <c r="F42" s="234">
        <f>SUM(F43:F46)</f>
        <v>1379784</v>
      </c>
      <c r="G42" s="234">
        <f>SUM(G43:G46)</f>
        <v>5519135</v>
      </c>
      <c r="H42" s="235">
        <f>SUM(I42,M42)</f>
        <v>2800000</v>
      </c>
      <c r="I42" s="235">
        <f>SUM(J42:L42)</f>
        <v>560000</v>
      </c>
      <c r="J42" s="235">
        <v>560000</v>
      </c>
      <c r="K42" s="235"/>
      <c r="L42" s="235"/>
      <c r="M42" s="235">
        <f>SUM(N42:Q42)</f>
        <v>2240000</v>
      </c>
      <c r="N42" s="235"/>
      <c r="O42" s="235"/>
      <c r="P42" s="235"/>
      <c r="Q42" s="235">
        <v>2240000</v>
      </c>
    </row>
    <row r="43" spans="1:17" ht="11.25">
      <c r="A43" s="509"/>
      <c r="B43" s="231" t="s">
        <v>594</v>
      </c>
      <c r="C43" s="510"/>
      <c r="D43" s="510"/>
      <c r="E43" s="234">
        <f>SUM(F43:G43)</f>
        <v>2800000</v>
      </c>
      <c r="F43" s="237">
        <f>SUM(I42)</f>
        <v>560000</v>
      </c>
      <c r="G43" s="237">
        <f>SUM(M42)</f>
        <v>2240000</v>
      </c>
      <c r="H43" s="510"/>
      <c r="I43" s="510"/>
      <c r="J43" s="510"/>
      <c r="K43" s="510"/>
      <c r="L43" s="510"/>
      <c r="M43" s="510"/>
      <c r="N43" s="510"/>
      <c r="O43" s="510"/>
      <c r="P43" s="510"/>
      <c r="Q43" s="510"/>
    </row>
    <row r="44" spans="1:17" ht="11.25">
      <c r="A44" s="509"/>
      <c r="B44" s="231" t="s">
        <v>213</v>
      </c>
      <c r="C44" s="510"/>
      <c r="D44" s="510"/>
      <c r="E44" s="234">
        <f>SUM(F44:G44)</f>
        <v>4098919</v>
      </c>
      <c r="F44" s="237">
        <v>819784</v>
      </c>
      <c r="G44" s="237">
        <v>3279135</v>
      </c>
      <c r="H44" s="510"/>
      <c r="I44" s="510"/>
      <c r="J44" s="510"/>
      <c r="K44" s="510"/>
      <c r="L44" s="510"/>
      <c r="M44" s="510"/>
      <c r="N44" s="510"/>
      <c r="O44" s="510"/>
      <c r="P44" s="510"/>
      <c r="Q44" s="510"/>
    </row>
    <row r="45" spans="1:17" ht="11.25">
      <c r="A45" s="509"/>
      <c r="B45" s="231" t="s">
        <v>215</v>
      </c>
      <c r="C45" s="510"/>
      <c r="D45" s="510"/>
      <c r="E45" s="234">
        <f>SUM(F45:G45)</f>
        <v>0</v>
      </c>
      <c r="F45" s="237"/>
      <c r="G45" s="237"/>
      <c r="H45" s="510"/>
      <c r="I45" s="510"/>
      <c r="J45" s="510"/>
      <c r="K45" s="510"/>
      <c r="L45" s="510"/>
      <c r="M45" s="510"/>
      <c r="N45" s="510"/>
      <c r="O45" s="510"/>
      <c r="P45" s="510"/>
      <c r="Q45" s="510"/>
    </row>
    <row r="46" spans="1:17" ht="11.25">
      <c r="A46" s="509"/>
      <c r="B46" s="231" t="s">
        <v>595</v>
      </c>
      <c r="C46" s="510"/>
      <c r="D46" s="510"/>
      <c r="E46" s="234">
        <f>SUM(F46:G46)</f>
        <v>0</v>
      </c>
      <c r="F46" s="237"/>
      <c r="G46" s="237"/>
      <c r="H46" s="510"/>
      <c r="I46" s="510"/>
      <c r="J46" s="510"/>
      <c r="K46" s="510"/>
      <c r="L46" s="510"/>
      <c r="M46" s="510"/>
      <c r="N46" s="510"/>
      <c r="O46" s="510"/>
      <c r="P46" s="510"/>
      <c r="Q46" s="510"/>
    </row>
    <row r="47" spans="1:17" ht="11.25">
      <c r="A47" s="238"/>
      <c r="B47" s="238"/>
      <c r="C47" s="239"/>
      <c r="D47" s="239"/>
      <c r="E47" s="240"/>
      <c r="F47" s="240"/>
      <c r="G47" s="240"/>
      <c r="H47" s="239"/>
      <c r="I47" s="239"/>
      <c r="J47" s="239"/>
      <c r="K47" s="239"/>
      <c r="L47" s="239"/>
      <c r="M47" s="239"/>
      <c r="N47" s="239"/>
      <c r="O47" s="239"/>
      <c r="P47" s="239"/>
      <c r="Q47" s="239"/>
    </row>
    <row r="48" spans="1:17" ht="11.25">
      <c r="A48" s="241"/>
      <c r="B48" s="238"/>
      <c r="C48" s="239"/>
      <c r="D48" s="239"/>
      <c r="E48" s="242"/>
      <c r="F48" s="240"/>
      <c r="G48" s="240"/>
      <c r="H48" s="239"/>
      <c r="I48" s="239"/>
      <c r="J48" s="239"/>
      <c r="K48" s="239"/>
      <c r="L48" s="239"/>
      <c r="M48" s="239"/>
      <c r="N48" s="239"/>
      <c r="O48" s="239"/>
      <c r="P48" s="239"/>
      <c r="Q48" s="239"/>
    </row>
    <row r="49" spans="1:17" ht="11.25">
      <c r="A49" s="241"/>
      <c r="B49" s="238"/>
      <c r="C49" s="239"/>
      <c r="D49" s="239"/>
      <c r="E49" s="240"/>
      <c r="F49" s="240"/>
      <c r="G49" s="240"/>
      <c r="H49" s="239"/>
      <c r="I49" s="239"/>
      <c r="J49" s="239"/>
      <c r="K49" s="239"/>
      <c r="L49" s="239"/>
      <c r="M49" s="239"/>
      <c r="N49" s="239"/>
      <c r="O49" s="239"/>
      <c r="P49" s="239"/>
      <c r="Q49" s="239"/>
    </row>
    <row r="50" spans="1:17" ht="11.25">
      <c r="A50" s="13">
        <v>1</v>
      </c>
      <c r="B50" s="13">
        <v>2</v>
      </c>
      <c r="C50" s="13">
        <v>3</v>
      </c>
      <c r="D50" s="13">
        <v>4</v>
      </c>
      <c r="E50" s="213">
        <v>5</v>
      </c>
      <c r="F50" s="213">
        <v>6</v>
      </c>
      <c r="G50" s="213">
        <v>7</v>
      </c>
      <c r="H50" s="13">
        <v>8</v>
      </c>
      <c r="I50" s="13">
        <v>9</v>
      </c>
      <c r="J50" s="13">
        <v>10</v>
      </c>
      <c r="K50" s="13">
        <v>11</v>
      </c>
      <c r="L50" s="13">
        <v>12</v>
      </c>
      <c r="M50" s="13">
        <v>13</v>
      </c>
      <c r="N50" s="13">
        <v>14</v>
      </c>
      <c r="O50" s="13">
        <v>15</v>
      </c>
      <c r="P50" s="13">
        <v>16</v>
      </c>
      <c r="Q50" s="13">
        <v>17</v>
      </c>
    </row>
    <row r="51" spans="1:17" ht="11.25">
      <c r="A51" s="509" t="s">
        <v>579</v>
      </c>
      <c r="B51" s="217" t="s">
        <v>98</v>
      </c>
      <c r="C51" s="495" t="s">
        <v>572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7"/>
    </row>
    <row r="52" spans="1:17" ht="11.25">
      <c r="A52" s="509"/>
      <c r="B52" s="217" t="s">
        <v>99</v>
      </c>
      <c r="C52" s="498" t="s">
        <v>573</v>
      </c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500"/>
    </row>
    <row r="53" spans="1:17" ht="11.25">
      <c r="A53" s="509"/>
      <c r="B53" s="217" t="s">
        <v>100</v>
      </c>
      <c r="C53" s="498" t="s">
        <v>580</v>
      </c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500"/>
    </row>
    <row r="54" spans="1:17" ht="11.25">
      <c r="A54" s="509"/>
      <c r="B54" s="217" t="s">
        <v>101</v>
      </c>
      <c r="C54" s="501" t="s">
        <v>583</v>
      </c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3"/>
    </row>
    <row r="55" spans="1:17" ht="11.25">
      <c r="A55" s="509"/>
      <c r="B55" s="231" t="s">
        <v>102</v>
      </c>
      <c r="C55" s="244"/>
      <c r="D55" s="243" t="s">
        <v>232</v>
      </c>
      <c r="E55" s="234">
        <f>SUM(F55:G55)</f>
        <v>4134826</v>
      </c>
      <c r="F55" s="234">
        <f>SUM(F56:F59)</f>
        <v>826965</v>
      </c>
      <c r="G55" s="234">
        <f>SUM(G56:G59)</f>
        <v>3307861</v>
      </c>
      <c r="H55" s="235">
        <f>I55+M55</f>
        <v>3100000</v>
      </c>
      <c r="I55" s="235">
        <f>SUM(J55:L55)</f>
        <v>620000</v>
      </c>
      <c r="J55" s="235">
        <v>620000</v>
      </c>
      <c r="K55" s="235"/>
      <c r="L55" s="235"/>
      <c r="M55" s="235">
        <f>SUM(N55:Q55)</f>
        <v>2480000</v>
      </c>
      <c r="N55" s="235"/>
      <c r="O55" s="235"/>
      <c r="P55" s="235"/>
      <c r="Q55" s="235">
        <v>2480000</v>
      </c>
    </row>
    <row r="56" spans="1:17" ht="11.25">
      <c r="A56" s="509"/>
      <c r="B56" s="231" t="s">
        <v>594</v>
      </c>
      <c r="C56" s="510"/>
      <c r="D56" s="510"/>
      <c r="E56" s="234">
        <f>SUM(F56:G56)</f>
        <v>3100000</v>
      </c>
      <c r="F56" s="237">
        <f>SUM(I55)</f>
        <v>620000</v>
      </c>
      <c r="G56" s="237">
        <f>SUM(M55)</f>
        <v>2480000</v>
      </c>
      <c r="H56" s="510"/>
      <c r="I56" s="510"/>
      <c r="J56" s="510"/>
      <c r="K56" s="510"/>
      <c r="L56" s="510"/>
      <c r="M56" s="510"/>
      <c r="N56" s="510"/>
      <c r="O56" s="510"/>
      <c r="P56" s="510"/>
      <c r="Q56" s="510"/>
    </row>
    <row r="57" spans="1:17" ht="11.25">
      <c r="A57" s="509"/>
      <c r="B57" s="231" t="s">
        <v>213</v>
      </c>
      <c r="C57" s="510"/>
      <c r="D57" s="510"/>
      <c r="E57" s="234">
        <f>SUM(F57:G57)</f>
        <v>1034826</v>
      </c>
      <c r="F57" s="237">
        <v>206965</v>
      </c>
      <c r="G57" s="237">
        <v>827861</v>
      </c>
      <c r="H57" s="510"/>
      <c r="I57" s="510"/>
      <c r="J57" s="510"/>
      <c r="K57" s="510"/>
      <c r="L57" s="510"/>
      <c r="M57" s="510"/>
      <c r="N57" s="510"/>
      <c r="O57" s="510"/>
      <c r="P57" s="510"/>
      <c r="Q57" s="510"/>
    </row>
    <row r="58" spans="1:17" ht="11.25">
      <c r="A58" s="509"/>
      <c r="B58" s="231" t="s">
        <v>215</v>
      </c>
      <c r="C58" s="510"/>
      <c r="D58" s="510"/>
      <c r="E58" s="234">
        <f>SUM(F58:G58)</f>
        <v>0</v>
      </c>
      <c r="F58" s="237"/>
      <c r="G58" s="237"/>
      <c r="H58" s="510"/>
      <c r="I58" s="510"/>
      <c r="J58" s="510"/>
      <c r="K58" s="510"/>
      <c r="L58" s="510"/>
      <c r="M58" s="510"/>
      <c r="N58" s="510"/>
      <c r="O58" s="510"/>
      <c r="P58" s="510"/>
      <c r="Q58" s="510"/>
    </row>
    <row r="59" spans="1:17" ht="11.25">
      <c r="A59" s="509"/>
      <c r="B59" s="231" t="s">
        <v>595</v>
      </c>
      <c r="C59" s="510"/>
      <c r="D59" s="510"/>
      <c r="E59" s="234">
        <f>SUM(F59:G59)</f>
        <v>0</v>
      </c>
      <c r="F59" s="237"/>
      <c r="G59" s="237"/>
      <c r="H59" s="510"/>
      <c r="I59" s="510"/>
      <c r="J59" s="510"/>
      <c r="K59" s="510"/>
      <c r="L59" s="510"/>
      <c r="M59" s="510"/>
      <c r="N59" s="510"/>
      <c r="O59" s="510"/>
      <c r="P59" s="510"/>
      <c r="Q59" s="510"/>
    </row>
    <row r="60" spans="1:17" ht="11.25">
      <c r="A60" s="509" t="s">
        <v>582</v>
      </c>
      <c r="B60" s="217" t="s">
        <v>98</v>
      </c>
      <c r="C60" s="495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7"/>
    </row>
    <row r="61" spans="1:17" ht="11.25">
      <c r="A61" s="509"/>
      <c r="B61" s="217" t="s">
        <v>99</v>
      </c>
      <c r="C61" s="498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500"/>
    </row>
    <row r="62" spans="1:17" ht="11.25">
      <c r="A62" s="509"/>
      <c r="B62" s="217" t="s">
        <v>100</v>
      </c>
      <c r="C62" s="511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3"/>
    </row>
    <row r="63" spans="1:17" ht="11.25">
      <c r="A63" s="509"/>
      <c r="B63" s="217" t="s">
        <v>101</v>
      </c>
      <c r="C63" s="501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3"/>
    </row>
    <row r="64" spans="1:17" ht="11.25">
      <c r="A64" s="509"/>
      <c r="B64" s="231" t="s">
        <v>102</v>
      </c>
      <c r="C64" s="244"/>
      <c r="D64" s="243"/>
      <c r="E64" s="234">
        <f>SUM(F64:G64)</f>
        <v>0</v>
      </c>
      <c r="F64" s="234">
        <f>SUM(F65:F68)</f>
        <v>0</v>
      </c>
      <c r="G64" s="234">
        <f>SUM(G65:G68)</f>
        <v>0</v>
      </c>
      <c r="H64" s="235">
        <f>I64+M64</f>
        <v>0</v>
      </c>
      <c r="I64" s="235">
        <f>SUM(J64:L64)</f>
        <v>0</v>
      </c>
      <c r="J64" s="235"/>
      <c r="K64" s="235"/>
      <c r="L64" s="235"/>
      <c r="M64" s="235">
        <f>SUM(N64:Q64)</f>
        <v>0</v>
      </c>
      <c r="N64" s="235"/>
      <c r="O64" s="235"/>
      <c r="P64" s="235"/>
      <c r="Q64" s="235"/>
    </row>
    <row r="65" spans="1:17" ht="11.25">
      <c r="A65" s="509"/>
      <c r="B65" s="231" t="s">
        <v>594</v>
      </c>
      <c r="C65" s="510"/>
      <c r="D65" s="510"/>
      <c r="E65" s="234">
        <f>SUM(F65:G65)</f>
        <v>0</v>
      </c>
      <c r="F65" s="237">
        <f>SUM(I64)</f>
        <v>0</v>
      </c>
      <c r="G65" s="237">
        <f>SUM(M64)</f>
        <v>0</v>
      </c>
      <c r="H65" s="510"/>
      <c r="I65" s="510"/>
      <c r="J65" s="510"/>
      <c r="K65" s="510"/>
      <c r="L65" s="510"/>
      <c r="M65" s="510"/>
      <c r="N65" s="510"/>
      <c r="O65" s="510"/>
      <c r="P65" s="510"/>
      <c r="Q65" s="510"/>
    </row>
    <row r="66" spans="1:17" ht="11.25">
      <c r="A66" s="509"/>
      <c r="B66" s="231" t="s">
        <v>213</v>
      </c>
      <c r="C66" s="510"/>
      <c r="D66" s="510"/>
      <c r="E66" s="234">
        <f>SUM(F66:G66)</f>
        <v>0</v>
      </c>
      <c r="F66" s="237"/>
      <c r="G66" s="237"/>
      <c r="H66" s="510"/>
      <c r="I66" s="510"/>
      <c r="J66" s="510"/>
      <c r="K66" s="510"/>
      <c r="L66" s="510"/>
      <c r="M66" s="510"/>
      <c r="N66" s="510"/>
      <c r="O66" s="510"/>
      <c r="P66" s="510"/>
      <c r="Q66" s="510"/>
    </row>
    <row r="67" spans="1:17" ht="11.25">
      <c r="A67" s="509"/>
      <c r="B67" s="231" t="s">
        <v>215</v>
      </c>
      <c r="C67" s="510"/>
      <c r="D67" s="510"/>
      <c r="E67" s="234">
        <f>SUM(F67:G67)</f>
        <v>0</v>
      </c>
      <c r="F67" s="237"/>
      <c r="G67" s="237"/>
      <c r="H67" s="510"/>
      <c r="I67" s="510"/>
      <c r="J67" s="510"/>
      <c r="K67" s="510"/>
      <c r="L67" s="510"/>
      <c r="M67" s="510"/>
      <c r="N67" s="510"/>
      <c r="O67" s="510"/>
      <c r="P67" s="510"/>
      <c r="Q67" s="510"/>
    </row>
    <row r="68" spans="1:17" ht="11.25">
      <c r="A68" s="509"/>
      <c r="B68" s="231" t="s">
        <v>595</v>
      </c>
      <c r="C68" s="510"/>
      <c r="D68" s="510"/>
      <c r="E68" s="234">
        <f>SUM(F68:G68)</f>
        <v>0</v>
      </c>
      <c r="F68" s="237"/>
      <c r="G68" s="237"/>
      <c r="H68" s="510"/>
      <c r="I68" s="510"/>
      <c r="J68" s="510"/>
      <c r="K68" s="510"/>
      <c r="L68" s="510"/>
      <c r="M68" s="510"/>
      <c r="N68" s="510"/>
      <c r="O68" s="510"/>
      <c r="P68" s="510"/>
      <c r="Q68" s="510"/>
    </row>
    <row r="69" spans="1:17" ht="11.25">
      <c r="A69" s="156">
        <v>2</v>
      </c>
      <c r="B69" s="384" t="s">
        <v>105</v>
      </c>
      <c r="C69" s="507" t="s">
        <v>60</v>
      </c>
      <c r="D69" s="508"/>
      <c r="E69" s="215">
        <f>SUM(E74,E83)</f>
        <v>81112</v>
      </c>
      <c r="F69" s="215">
        <f aca="true" t="shared" si="1" ref="F69:Q69">SUM(F74,F83)</f>
        <v>12167</v>
      </c>
      <c r="G69" s="215">
        <f t="shared" si="1"/>
        <v>68945</v>
      </c>
      <c r="H69" s="216">
        <f>SUM(H74,H83)</f>
        <v>81112</v>
      </c>
      <c r="I69" s="216">
        <f t="shared" si="1"/>
        <v>12167</v>
      </c>
      <c r="J69" s="216">
        <f t="shared" si="1"/>
        <v>0</v>
      </c>
      <c r="K69" s="216">
        <f t="shared" si="1"/>
        <v>0</v>
      </c>
      <c r="L69" s="216">
        <f t="shared" si="1"/>
        <v>12167</v>
      </c>
      <c r="M69" s="216">
        <f t="shared" si="1"/>
        <v>68945</v>
      </c>
      <c r="N69" s="216">
        <f t="shared" si="1"/>
        <v>0</v>
      </c>
      <c r="O69" s="216">
        <f t="shared" si="1"/>
        <v>0</v>
      </c>
      <c r="P69" s="216">
        <f t="shared" si="1"/>
        <v>0</v>
      </c>
      <c r="Q69" s="216">
        <f t="shared" si="1"/>
        <v>68945</v>
      </c>
    </row>
    <row r="70" spans="1:17" ht="11.25">
      <c r="A70" s="509" t="s">
        <v>106</v>
      </c>
      <c r="B70" s="217" t="s">
        <v>98</v>
      </c>
      <c r="C70" s="495" t="s">
        <v>584</v>
      </c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7"/>
    </row>
    <row r="71" spans="1:17" ht="11.25">
      <c r="A71" s="509"/>
      <c r="B71" s="217" t="s">
        <v>99</v>
      </c>
      <c r="C71" s="498" t="s">
        <v>585</v>
      </c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500"/>
    </row>
    <row r="72" spans="1:17" ht="11.25">
      <c r="A72" s="509"/>
      <c r="B72" s="217" t="s">
        <v>100</v>
      </c>
      <c r="C72" s="498" t="s">
        <v>586</v>
      </c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500"/>
    </row>
    <row r="73" spans="1:17" ht="11.25">
      <c r="A73" s="509"/>
      <c r="B73" s="217" t="s">
        <v>101</v>
      </c>
      <c r="C73" s="501" t="s">
        <v>587</v>
      </c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3"/>
    </row>
    <row r="74" spans="1:17" ht="11.25">
      <c r="A74" s="509"/>
      <c r="B74" s="231" t="s">
        <v>102</v>
      </c>
      <c r="C74" s="233"/>
      <c r="D74" s="233" t="s">
        <v>588</v>
      </c>
      <c r="E74" s="234">
        <f>SUM(F74:G74)</f>
        <v>81112</v>
      </c>
      <c r="F74" s="234">
        <f>SUM(F75:F78)</f>
        <v>12167</v>
      </c>
      <c r="G74" s="234">
        <f>SUM(G75:G78)</f>
        <v>68945</v>
      </c>
      <c r="H74" s="234">
        <f>SUM(I74,M74)</f>
        <v>81112</v>
      </c>
      <c r="I74" s="234">
        <f>SUM(J74:L74)</f>
        <v>12167</v>
      </c>
      <c r="J74" s="234"/>
      <c r="K74" s="234"/>
      <c r="L74" s="234">
        <v>12167</v>
      </c>
      <c r="M74" s="234">
        <f>SUM(N74:Q74)</f>
        <v>68945</v>
      </c>
      <c r="N74" s="234"/>
      <c r="O74" s="234"/>
      <c r="P74" s="234"/>
      <c r="Q74" s="234">
        <v>68945</v>
      </c>
    </row>
    <row r="75" spans="1:17" ht="11.25">
      <c r="A75" s="509"/>
      <c r="B75" s="231" t="s">
        <v>594</v>
      </c>
      <c r="C75" s="510"/>
      <c r="D75" s="510"/>
      <c r="E75" s="234">
        <f>SUM(F75:G75)</f>
        <v>81112</v>
      </c>
      <c r="F75" s="237">
        <f>SUM(I74)</f>
        <v>12167</v>
      </c>
      <c r="G75" s="237">
        <f>SUM(M74)</f>
        <v>68945</v>
      </c>
      <c r="H75" s="494"/>
      <c r="I75" s="494"/>
      <c r="J75" s="494"/>
      <c r="K75" s="494"/>
      <c r="L75" s="494"/>
      <c r="M75" s="494"/>
      <c r="N75" s="494"/>
      <c r="O75" s="494"/>
      <c r="P75" s="494"/>
      <c r="Q75" s="494"/>
    </row>
    <row r="76" spans="1:17" ht="11.25">
      <c r="A76" s="509"/>
      <c r="B76" s="231" t="s">
        <v>213</v>
      </c>
      <c r="C76" s="510"/>
      <c r="D76" s="510"/>
      <c r="E76" s="234">
        <f>SUM(F76:G76)</f>
        <v>0</v>
      </c>
      <c r="F76" s="237"/>
      <c r="G76" s="237"/>
      <c r="H76" s="494"/>
      <c r="I76" s="494"/>
      <c r="J76" s="494"/>
      <c r="K76" s="494"/>
      <c r="L76" s="494"/>
      <c r="M76" s="494"/>
      <c r="N76" s="494"/>
      <c r="O76" s="494"/>
      <c r="P76" s="494"/>
      <c r="Q76" s="494"/>
    </row>
    <row r="77" spans="1:17" ht="11.25">
      <c r="A77" s="509"/>
      <c r="B77" s="231" t="s">
        <v>215</v>
      </c>
      <c r="C77" s="510"/>
      <c r="D77" s="510"/>
      <c r="E77" s="234">
        <f>SUM(F77:G77)</f>
        <v>0</v>
      </c>
      <c r="F77" s="237"/>
      <c r="G77" s="237"/>
      <c r="H77" s="494"/>
      <c r="I77" s="494"/>
      <c r="J77" s="494"/>
      <c r="K77" s="494"/>
      <c r="L77" s="494"/>
      <c r="M77" s="494"/>
      <c r="N77" s="494"/>
      <c r="O77" s="494"/>
      <c r="P77" s="494"/>
      <c r="Q77" s="494"/>
    </row>
    <row r="78" spans="1:17" ht="11.25">
      <c r="A78" s="509"/>
      <c r="B78" s="231" t="s">
        <v>595</v>
      </c>
      <c r="C78" s="510"/>
      <c r="D78" s="510"/>
      <c r="E78" s="234">
        <f>SUM(F78:G78)</f>
        <v>0</v>
      </c>
      <c r="F78" s="237"/>
      <c r="G78" s="237"/>
      <c r="H78" s="494"/>
      <c r="I78" s="494"/>
      <c r="J78" s="494"/>
      <c r="K78" s="494"/>
      <c r="L78" s="494"/>
      <c r="M78" s="494"/>
      <c r="N78" s="494"/>
      <c r="O78" s="494"/>
      <c r="P78" s="494"/>
      <c r="Q78" s="494"/>
    </row>
    <row r="79" spans="1:17" ht="11.25">
      <c r="A79" s="491" t="s">
        <v>107</v>
      </c>
      <c r="B79" s="217" t="s">
        <v>98</v>
      </c>
      <c r="C79" s="495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7"/>
    </row>
    <row r="80" spans="1:17" ht="11.25">
      <c r="A80" s="492"/>
      <c r="B80" s="217" t="s">
        <v>99</v>
      </c>
      <c r="C80" s="498"/>
      <c r="D80" s="499"/>
      <c r="E80" s="499"/>
      <c r="F80" s="499"/>
      <c r="G80" s="499"/>
      <c r="H80" s="499"/>
      <c r="I80" s="499"/>
      <c r="J80" s="499"/>
      <c r="K80" s="499"/>
      <c r="L80" s="499"/>
      <c r="M80" s="499"/>
      <c r="N80" s="499"/>
      <c r="O80" s="499"/>
      <c r="P80" s="499"/>
      <c r="Q80" s="500"/>
    </row>
    <row r="81" spans="1:17" ht="11.25">
      <c r="A81" s="492"/>
      <c r="B81" s="217" t="s">
        <v>100</v>
      </c>
      <c r="C81" s="498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500"/>
    </row>
    <row r="82" spans="1:17" ht="11.25">
      <c r="A82" s="492"/>
      <c r="B82" s="217" t="s">
        <v>101</v>
      </c>
      <c r="C82" s="501"/>
      <c r="D82" s="502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3"/>
    </row>
    <row r="83" spans="1:17" ht="11.25">
      <c r="A83" s="492"/>
      <c r="B83" s="231" t="s">
        <v>102</v>
      </c>
      <c r="C83" s="245"/>
      <c r="D83" s="246"/>
      <c r="E83" s="234">
        <f>SUM(F83:G83)</f>
        <v>0</v>
      </c>
      <c r="F83" s="234">
        <f>SUM(F84:F87)</f>
        <v>0</v>
      </c>
      <c r="G83" s="234">
        <f>SUM(G84:G87)</f>
        <v>0</v>
      </c>
      <c r="H83" s="234">
        <f>SUM(I83,M83)</f>
        <v>0</v>
      </c>
      <c r="I83" s="234">
        <f>SUM(J83:L83)</f>
        <v>0</v>
      </c>
      <c r="J83" s="197"/>
      <c r="K83" s="197"/>
      <c r="L83" s="235"/>
      <c r="M83" s="234">
        <f>SUM(N83:Q83)</f>
        <v>0</v>
      </c>
      <c r="N83" s="197"/>
      <c r="O83" s="197"/>
      <c r="P83" s="197"/>
      <c r="Q83" s="235"/>
    </row>
    <row r="84" spans="1:17" ht="11.25">
      <c r="A84" s="492"/>
      <c r="B84" s="231" t="s">
        <v>594</v>
      </c>
      <c r="C84" s="504"/>
      <c r="D84" s="504"/>
      <c r="E84" s="234">
        <f>SUM(F84:G84)</f>
        <v>0</v>
      </c>
      <c r="F84" s="237">
        <f>SUM(I83)</f>
        <v>0</v>
      </c>
      <c r="G84" s="237">
        <f>SUM(M83)</f>
        <v>0</v>
      </c>
      <c r="H84" s="487"/>
      <c r="I84" s="487"/>
      <c r="J84" s="487"/>
      <c r="K84" s="487"/>
      <c r="L84" s="487"/>
      <c r="M84" s="487"/>
      <c r="N84" s="487"/>
      <c r="O84" s="487"/>
      <c r="P84" s="487"/>
      <c r="Q84" s="487"/>
    </row>
    <row r="85" spans="1:17" ht="11.25">
      <c r="A85" s="492"/>
      <c r="B85" s="231" t="s">
        <v>213</v>
      </c>
      <c r="C85" s="505"/>
      <c r="D85" s="505"/>
      <c r="E85" s="197"/>
      <c r="F85" s="197"/>
      <c r="G85" s="197"/>
      <c r="H85" s="488"/>
      <c r="I85" s="488"/>
      <c r="J85" s="488"/>
      <c r="K85" s="488"/>
      <c r="L85" s="488"/>
      <c r="M85" s="488"/>
      <c r="N85" s="488"/>
      <c r="O85" s="488"/>
      <c r="P85" s="488"/>
      <c r="Q85" s="488"/>
    </row>
    <row r="86" spans="1:17" ht="11.25">
      <c r="A86" s="492"/>
      <c r="B86" s="231" t="s">
        <v>215</v>
      </c>
      <c r="C86" s="505"/>
      <c r="D86" s="505"/>
      <c r="E86" s="197"/>
      <c r="F86" s="197"/>
      <c r="G86" s="197"/>
      <c r="H86" s="488"/>
      <c r="I86" s="488"/>
      <c r="J86" s="488"/>
      <c r="K86" s="488"/>
      <c r="L86" s="488"/>
      <c r="M86" s="488"/>
      <c r="N86" s="488"/>
      <c r="O86" s="488"/>
      <c r="P86" s="488"/>
      <c r="Q86" s="488"/>
    </row>
    <row r="87" spans="1:17" ht="11.25">
      <c r="A87" s="493"/>
      <c r="B87" s="231" t="s">
        <v>595</v>
      </c>
      <c r="C87" s="506"/>
      <c r="D87" s="506"/>
      <c r="E87" s="197"/>
      <c r="F87" s="197"/>
      <c r="G87" s="197"/>
      <c r="H87" s="489"/>
      <c r="I87" s="489"/>
      <c r="J87" s="489"/>
      <c r="K87" s="489"/>
      <c r="L87" s="489"/>
      <c r="M87" s="489"/>
      <c r="N87" s="489"/>
      <c r="O87" s="489"/>
      <c r="P87" s="489"/>
      <c r="Q87" s="489"/>
    </row>
    <row r="88" spans="1:17" ht="11.25">
      <c r="A88" s="490" t="s">
        <v>108</v>
      </c>
      <c r="B88" s="490"/>
      <c r="C88" s="490" t="s">
        <v>60</v>
      </c>
      <c r="D88" s="490"/>
      <c r="E88" s="247">
        <f>SUM(E10,E69)</f>
        <v>20580740</v>
      </c>
      <c r="F88" s="247">
        <f aca="true" t="shared" si="2" ref="F88:Q88">SUM(F10,F69)</f>
        <v>3997141</v>
      </c>
      <c r="G88" s="247">
        <f t="shared" si="2"/>
        <v>16583599</v>
      </c>
      <c r="H88" s="249">
        <f>SUM(H10,H69)</f>
        <v>12857995</v>
      </c>
      <c r="I88" s="248">
        <f t="shared" si="2"/>
        <v>2550592</v>
      </c>
      <c r="J88" s="248">
        <f t="shared" si="2"/>
        <v>2285802</v>
      </c>
      <c r="K88" s="248">
        <f t="shared" si="2"/>
        <v>0</v>
      </c>
      <c r="L88" s="248">
        <f t="shared" si="2"/>
        <v>264790</v>
      </c>
      <c r="M88" s="248">
        <f t="shared" si="2"/>
        <v>10307403</v>
      </c>
      <c r="N88" s="248">
        <f t="shared" si="2"/>
        <v>0</v>
      </c>
      <c r="O88" s="248">
        <f t="shared" si="2"/>
        <v>0</v>
      </c>
      <c r="P88" s="248">
        <f t="shared" si="2"/>
        <v>0</v>
      </c>
      <c r="Q88" s="248">
        <f t="shared" si="2"/>
        <v>10307403</v>
      </c>
    </row>
    <row r="90" spans="1:2" ht="11.25">
      <c r="A90" s="383" t="s">
        <v>611</v>
      </c>
      <c r="B90" s="12" t="s">
        <v>613</v>
      </c>
    </row>
    <row r="91" spans="1:2" ht="11.25">
      <c r="A91" s="383" t="s">
        <v>612</v>
      </c>
      <c r="B91" s="12" t="s">
        <v>614</v>
      </c>
    </row>
    <row r="92" spans="1:16" ht="12">
      <c r="A92" s="383" t="s">
        <v>610</v>
      </c>
      <c r="B92" s="12" t="s">
        <v>615</v>
      </c>
      <c r="N92" s="486" t="s">
        <v>5</v>
      </c>
      <c r="O92" s="486"/>
      <c r="P92" s="486"/>
    </row>
    <row r="93" spans="14:16" ht="12">
      <c r="N93" s="415"/>
      <c r="O93" s="415"/>
      <c r="P93" s="416"/>
    </row>
    <row r="94" spans="14:16" ht="12">
      <c r="N94" s="486" t="s">
        <v>6</v>
      </c>
      <c r="O94" s="486"/>
      <c r="P94" s="486"/>
    </row>
  </sheetData>
  <mergeCells count="145">
    <mergeCell ref="H4:Q4"/>
    <mergeCell ref="I5:Q5"/>
    <mergeCell ref="M6:Q6"/>
    <mergeCell ref="H5:H8"/>
    <mergeCell ref="I6:L6"/>
    <mergeCell ref="I7:I8"/>
    <mergeCell ref="J7:L7"/>
    <mergeCell ref="N7:Q7"/>
    <mergeCell ref="M7:M8"/>
    <mergeCell ref="A3:A8"/>
    <mergeCell ref="B3:B8"/>
    <mergeCell ref="A11:A19"/>
    <mergeCell ref="A20:A28"/>
    <mergeCell ref="G4:G8"/>
    <mergeCell ref="C3:C8"/>
    <mergeCell ref="D3:D8"/>
    <mergeCell ref="E3:E8"/>
    <mergeCell ref="F3:G3"/>
    <mergeCell ref="H3:Q3"/>
    <mergeCell ref="K25:K28"/>
    <mergeCell ref="L25:L28"/>
    <mergeCell ref="Q25:Q28"/>
    <mergeCell ref="C20:Q20"/>
    <mergeCell ref="C21:Q21"/>
    <mergeCell ref="C22:Q22"/>
    <mergeCell ref="C23:Q23"/>
    <mergeCell ref="C10:D10"/>
    <mergeCell ref="F4:F8"/>
    <mergeCell ref="C40:Q40"/>
    <mergeCell ref="L34:L37"/>
    <mergeCell ref="M34:M37"/>
    <mergeCell ref="N34:N37"/>
    <mergeCell ref="O34:O37"/>
    <mergeCell ref="I34:I37"/>
    <mergeCell ref="J34:J37"/>
    <mergeCell ref="K34:K37"/>
    <mergeCell ref="P34:P37"/>
    <mergeCell ref="Q34:Q37"/>
    <mergeCell ref="A1:Q1"/>
    <mergeCell ref="M25:M28"/>
    <mergeCell ref="N25:N28"/>
    <mergeCell ref="O25:O28"/>
    <mergeCell ref="P25:P28"/>
    <mergeCell ref="C25:C28"/>
    <mergeCell ref="D25:D28"/>
    <mergeCell ref="H25:H28"/>
    <mergeCell ref="I25:I28"/>
    <mergeCell ref="J25:J28"/>
    <mergeCell ref="A29:A37"/>
    <mergeCell ref="C34:C37"/>
    <mergeCell ref="D34:D37"/>
    <mergeCell ref="H34:H37"/>
    <mergeCell ref="C29:Q29"/>
    <mergeCell ref="C30:Q30"/>
    <mergeCell ref="C31:Q31"/>
    <mergeCell ref="C32:Q32"/>
    <mergeCell ref="A38:A46"/>
    <mergeCell ref="C38:Q38"/>
    <mergeCell ref="C39:Q39"/>
    <mergeCell ref="C41:Q41"/>
    <mergeCell ref="C43:C46"/>
    <mergeCell ref="D43:D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Q43:Q46"/>
    <mergeCell ref="A51:A59"/>
    <mergeCell ref="C51:Q51"/>
    <mergeCell ref="C52:Q52"/>
    <mergeCell ref="C53:Q53"/>
    <mergeCell ref="C54:Q54"/>
    <mergeCell ref="C56:C59"/>
    <mergeCell ref="D56:D59"/>
    <mergeCell ref="H56:H59"/>
    <mergeCell ref="I56:I59"/>
    <mergeCell ref="J56:J59"/>
    <mergeCell ref="K56:K59"/>
    <mergeCell ref="L56:L59"/>
    <mergeCell ref="M56:M59"/>
    <mergeCell ref="N56:N59"/>
    <mergeCell ref="O56:O59"/>
    <mergeCell ref="P56:P59"/>
    <mergeCell ref="Q56:Q59"/>
    <mergeCell ref="A60:A68"/>
    <mergeCell ref="C60:Q60"/>
    <mergeCell ref="C61:Q61"/>
    <mergeCell ref="C62:Q62"/>
    <mergeCell ref="C63:Q63"/>
    <mergeCell ref="C65:C68"/>
    <mergeCell ref="D65:D68"/>
    <mergeCell ref="H65:H68"/>
    <mergeCell ref="I65:I68"/>
    <mergeCell ref="J65:J68"/>
    <mergeCell ref="K65:K68"/>
    <mergeCell ref="L65:L68"/>
    <mergeCell ref="M65:M68"/>
    <mergeCell ref="N65:N68"/>
    <mergeCell ref="O65:O68"/>
    <mergeCell ref="P65:P68"/>
    <mergeCell ref="Q65:Q68"/>
    <mergeCell ref="C69:D69"/>
    <mergeCell ref="A70:A78"/>
    <mergeCell ref="C70:Q70"/>
    <mergeCell ref="C71:Q71"/>
    <mergeCell ref="C72:Q72"/>
    <mergeCell ref="C73:Q73"/>
    <mergeCell ref="C75:C78"/>
    <mergeCell ref="D75:D78"/>
    <mergeCell ref="O75:O78"/>
    <mergeCell ref="H75:H78"/>
    <mergeCell ref="I75:I78"/>
    <mergeCell ref="J75:J78"/>
    <mergeCell ref="K75:K78"/>
    <mergeCell ref="H84:H87"/>
    <mergeCell ref="C80:Q80"/>
    <mergeCell ref="C81:Q81"/>
    <mergeCell ref="C82:Q82"/>
    <mergeCell ref="C84:C87"/>
    <mergeCell ref="D84:D87"/>
    <mergeCell ref="I84:I87"/>
    <mergeCell ref="Q84:Q87"/>
    <mergeCell ref="L75:L78"/>
    <mergeCell ref="M75:M78"/>
    <mergeCell ref="N75:N78"/>
    <mergeCell ref="L84:L87"/>
    <mergeCell ref="M84:M87"/>
    <mergeCell ref="N84:N87"/>
    <mergeCell ref="P75:P78"/>
    <mergeCell ref="Q75:Q78"/>
    <mergeCell ref="C79:Q79"/>
    <mergeCell ref="J84:J87"/>
    <mergeCell ref="K84:K87"/>
    <mergeCell ref="A88:B88"/>
    <mergeCell ref="C88:D88"/>
    <mergeCell ref="A79:A87"/>
    <mergeCell ref="N92:P92"/>
    <mergeCell ref="N94:P94"/>
    <mergeCell ref="O84:O87"/>
    <mergeCell ref="P84:P87"/>
  </mergeCells>
  <printOptions/>
  <pageMargins left="0.17" right="0.17" top="0.83" bottom="0.47" header="0.27" footer="0.3"/>
  <pageSetup fitToHeight="2" fitToWidth="2" horizontalDpi="300" verticalDpi="300" orientation="landscape" paperSize="9" scale="90" r:id="rId1"/>
  <headerFooter alignWithMargins="0">
    <oddHeader>&amp;R&amp;9Załącznik nr &amp;A
do uchwały Rady Gminy Nr 
XXII/198/08
z dnia 29 grudnia 2008r.</oddHeader>
    <oddFooter>&amp;CStrona &amp;P</oddFooter>
  </headerFooter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25">
      <selection activeCell="D46" sqref="D46:E46"/>
    </sheetView>
  </sheetViews>
  <sheetFormatPr defaultColWidth="9.00390625" defaultRowHeight="12.75"/>
  <cols>
    <col min="1" max="1" width="4.75390625" style="46" bestFit="1" customWidth="1"/>
    <col min="2" max="2" width="44.375" style="46" customWidth="1"/>
    <col min="3" max="3" width="12.875" style="46" customWidth="1"/>
    <col min="4" max="4" width="17.375" style="336" customWidth="1"/>
    <col min="5" max="5" width="17.875" style="336" customWidth="1"/>
    <col min="6" max="16384" width="9.125" style="1" customWidth="1"/>
  </cols>
  <sheetData>
    <row r="1" spans="1:5" ht="15" customHeight="1">
      <c r="A1" s="520" t="s">
        <v>139</v>
      </c>
      <c r="B1" s="520"/>
      <c r="C1" s="520"/>
      <c r="D1" s="520"/>
      <c r="E1" s="520"/>
    </row>
    <row r="2" spans="1:5" ht="15" customHeight="1">
      <c r="A2" s="520" t="s">
        <v>220</v>
      </c>
      <c r="B2" s="520"/>
      <c r="C2" s="520"/>
      <c r="D2" s="520"/>
      <c r="E2" s="520"/>
    </row>
    <row r="3" ht="12.75" hidden="1"/>
    <row r="4" ht="13.5" thickBot="1">
      <c r="E4" s="345" t="s">
        <v>54</v>
      </c>
    </row>
    <row r="5" spans="1:5" ht="13.5" thickBot="1">
      <c r="A5" s="525" t="s">
        <v>140</v>
      </c>
      <c r="B5" s="525" t="s">
        <v>12</v>
      </c>
      <c r="C5" s="528" t="s">
        <v>601</v>
      </c>
      <c r="D5" s="521" t="s">
        <v>15</v>
      </c>
      <c r="E5" s="522"/>
    </row>
    <row r="6" spans="1:5" ht="15" customHeight="1">
      <c r="A6" s="526"/>
      <c r="B6" s="526"/>
      <c r="C6" s="529"/>
      <c r="D6" s="338" t="s">
        <v>141</v>
      </c>
      <c r="E6" s="339" t="s">
        <v>142</v>
      </c>
    </row>
    <row r="7" spans="1:5" ht="15.75" customHeight="1" thickBot="1">
      <c r="A7" s="527"/>
      <c r="B7" s="527"/>
      <c r="C7" s="530"/>
      <c r="D7" s="340" t="s">
        <v>598</v>
      </c>
      <c r="E7" s="340" t="s">
        <v>71</v>
      </c>
    </row>
    <row r="8" spans="1:5" s="370" customFormat="1" ht="9" customHeight="1" thickBot="1">
      <c r="A8" s="368">
        <v>1</v>
      </c>
      <c r="B8" s="368">
        <v>2</v>
      </c>
      <c r="C8" s="368">
        <v>3</v>
      </c>
      <c r="D8" s="369">
        <v>4</v>
      </c>
      <c r="E8" s="369">
        <v>5</v>
      </c>
    </row>
    <row r="9" spans="1:5" ht="16.5" customHeight="1">
      <c r="A9" s="347" t="s">
        <v>20</v>
      </c>
      <c r="B9" s="348" t="s">
        <v>143</v>
      </c>
      <c r="C9" s="347"/>
      <c r="D9" s="349">
        <v>32863592</v>
      </c>
      <c r="E9" s="349">
        <v>41827620</v>
      </c>
    </row>
    <row r="10" spans="1:5" ht="17.25" customHeight="1">
      <c r="A10" s="350" t="s">
        <v>21</v>
      </c>
      <c r="B10" s="351" t="s">
        <v>83</v>
      </c>
      <c r="C10" s="350"/>
      <c r="D10" s="352">
        <v>38964361</v>
      </c>
      <c r="E10" s="352">
        <v>44757997</v>
      </c>
    </row>
    <row r="11" spans="1:5" ht="15.75" customHeight="1">
      <c r="A11" s="350"/>
      <c r="B11" s="351" t="s">
        <v>144</v>
      </c>
      <c r="C11" s="350"/>
      <c r="D11" s="352"/>
      <c r="E11" s="352"/>
    </row>
    <row r="12" spans="1:5" ht="18.75" customHeight="1" thickBot="1">
      <c r="A12" s="353"/>
      <c r="B12" s="354" t="s">
        <v>145</v>
      </c>
      <c r="C12" s="353"/>
      <c r="D12" s="355">
        <f>D9-D10</f>
        <v>-6100769</v>
      </c>
      <c r="E12" s="355">
        <f>E9-E10</f>
        <v>-2930377</v>
      </c>
    </row>
    <row r="13" spans="1:5" ht="19.5" customHeight="1" thickBot="1">
      <c r="A13" s="337" t="s">
        <v>18</v>
      </c>
      <c r="B13" s="382" t="s">
        <v>146</v>
      </c>
      <c r="C13" s="356"/>
      <c r="D13" s="357">
        <f>D14-D27</f>
        <v>6100769</v>
      </c>
      <c r="E13" s="357">
        <f>E14-E27</f>
        <v>2930377</v>
      </c>
    </row>
    <row r="14" spans="1:5" ht="21" customHeight="1" thickBot="1">
      <c r="A14" s="523" t="s">
        <v>35</v>
      </c>
      <c r="B14" s="524"/>
      <c r="C14" s="346"/>
      <c r="D14" s="358">
        <f>SUM(D15:D26)</f>
        <v>7821891</v>
      </c>
      <c r="E14" s="358">
        <f>SUM(E15:E26)</f>
        <v>7383660</v>
      </c>
    </row>
    <row r="15" spans="1:5" ht="19.5" customHeight="1">
      <c r="A15" s="359" t="s">
        <v>20</v>
      </c>
      <c r="B15" s="360" t="s">
        <v>539</v>
      </c>
      <c r="C15" s="359" t="s">
        <v>36</v>
      </c>
      <c r="D15" s="361">
        <v>3631353</v>
      </c>
      <c r="E15" s="361">
        <v>5097858</v>
      </c>
    </row>
    <row r="16" spans="1:5" ht="15" customHeight="1">
      <c r="A16" s="359">
        <v>2</v>
      </c>
      <c r="B16" s="360" t="s">
        <v>540</v>
      </c>
      <c r="C16" s="359"/>
      <c r="D16" s="361"/>
      <c r="E16" s="361"/>
    </row>
    <row r="17" spans="1:5" ht="26.25" customHeight="1">
      <c r="A17" s="359">
        <v>3</v>
      </c>
      <c r="B17" s="371" t="s">
        <v>542</v>
      </c>
      <c r="C17" s="359" t="s">
        <v>541</v>
      </c>
      <c r="D17" s="361">
        <v>575518</v>
      </c>
      <c r="E17" s="361">
        <v>844722</v>
      </c>
    </row>
    <row r="18" spans="1:5" ht="26.25" customHeight="1">
      <c r="A18" s="359">
        <v>4</v>
      </c>
      <c r="B18" s="371" t="s">
        <v>604</v>
      </c>
      <c r="C18" s="359" t="s">
        <v>541</v>
      </c>
      <c r="D18" s="361">
        <v>2408477</v>
      </c>
      <c r="E18" s="361"/>
    </row>
    <row r="19" spans="1:5" ht="12.75" customHeight="1">
      <c r="A19" s="350">
        <v>5</v>
      </c>
      <c r="B19" s="351" t="s">
        <v>599</v>
      </c>
      <c r="C19" s="350" t="s">
        <v>36</v>
      </c>
      <c r="D19" s="352">
        <v>993512</v>
      </c>
      <c r="E19" s="352"/>
    </row>
    <row r="20" spans="1:5" ht="25.5" customHeight="1">
      <c r="A20" s="350">
        <v>6</v>
      </c>
      <c r="B20" s="372" t="s">
        <v>605</v>
      </c>
      <c r="C20" s="350" t="s">
        <v>63</v>
      </c>
      <c r="D20" s="352"/>
      <c r="E20" s="352">
        <v>1441080</v>
      </c>
    </row>
    <row r="21" spans="1:5" ht="13.5" customHeight="1">
      <c r="A21" s="350">
        <v>7</v>
      </c>
      <c r="B21" s="351" t="s">
        <v>38</v>
      </c>
      <c r="C21" s="350" t="s">
        <v>64</v>
      </c>
      <c r="D21" s="352">
        <v>50000</v>
      </c>
      <c r="E21" s="352"/>
    </row>
    <row r="22" spans="1:5" ht="12.75" customHeight="1">
      <c r="A22" s="350">
        <v>8</v>
      </c>
      <c r="B22" s="351" t="s">
        <v>147</v>
      </c>
      <c r="C22" s="350" t="s">
        <v>65</v>
      </c>
      <c r="D22" s="352"/>
      <c r="E22" s="352"/>
    </row>
    <row r="23" spans="1:5" ht="14.25" customHeight="1">
      <c r="A23" s="350">
        <v>9</v>
      </c>
      <c r="B23" s="351" t="s">
        <v>32</v>
      </c>
      <c r="C23" s="350" t="s">
        <v>37</v>
      </c>
      <c r="D23" s="352"/>
      <c r="E23" s="352"/>
    </row>
    <row r="24" spans="1:5" ht="11.25" customHeight="1">
      <c r="A24" s="350">
        <v>10</v>
      </c>
      <c r="B24" s="351" t="s">
        <v>148</v>
      </c>
      <c r="C24" s="350" t="s">
        <v>41</v>
      </c>
      <c r="D24" s="352"/>
      <c r="E24" s="352"/>
    </row>
    <row r="25" spans="1:5" ht="11.25" customHeight="1">
      <c r="A25" s="350">
        <v>11</v>
      </c>
      <c r="B25" s="351" t="s">
        <v>62</v>
      </c>
      <c r="C25" s="350" t="s">
        <v>149</v>
      </c>
      <c r="D25" s="352"/>
      <c r="E25" s="352"/>
    </row>
    <row r="26" spans="1:5" ht="13.5" customHeight="1" thickBot="1">
      <c r="A26" s="347">
        <v>12</v>
      </c>
      <c r="B26" s="348" t="s">
        <v>61</v>
      </c>
      <c r="C26" s="347" t="s">
        <v>39</v>
      </c>
      <c r="D26" s="349">
        <v>163031</v>
      </c>
      <c r="E26" s="349"/>
    </row>
    <row r="27" spans="1:5" ht="13.5" customHeight="1" thickBot="1">
      <c r="A27" s="523" t="s">
        <v>150</v>
      </c>
      <c r="B27" s="524"/>
      <c r="C27" s="346"/>
      <c r="D27" s="358">
        <f>D28+D32+D36</f>
        <v>1721122</v>
      </c>
      <c r="E27" s="358">
        <f>E28+E32+E36</f>
        <v>4453283</v>
      </c>
    </row>
    <row r="28" spans="1:5" ht="13.5" customHeight="1">
      <c r="A28" s="359" t="s">
        <v>20</v>
      </c>
      <c r="B28" s="381" t="s">
        <v>66</v>
      </c>
      <c r="C28" s="362" t="s">
        <v>43</v>
      </c>
      <c r="D28" s="363">
        <v>1264474</v>
      </c>
      <c r="E28" s="363">
        <v>3970855</v>
      </c>
    </row>
    <row r="29" spans="1:5" ht="17.25" customHeight="1">
      <c r="A29" s="347"/>
      <c r="B29" s="375" t="s">
        <v>603</v>
      </c>
      <c r="C29" s="359"/>
      <c r="D29" s="361">
        <v>1264474</v>
      </c>
      <c r="E29" s="361">
        <v>3970855</v>
      </c>
    </row>
    <row r="30" spans="1:5" ht="33" customHeight="1">
      <c r="A30" s="347"/>
      <c r="B30" s="376" t="s">
        <v>606</v>
      </c>
      <c r="C30" s="359"/>
      <c r="D30" s="361">
        <v>418668</v>
      </c>
      <c r="E30" s="361">
        <v>2759429</v>
      </c>
    </row>
    <row r="31" spans="1:5" ht="13.5" customHeight="1">
      <c r="A31" s="359"/>
      <c r="B31" s="377" t="s">
        <v>602</v>
      </c>
      <c r="C31" s="359"/>
      <c r="D31" s="361"/>
      <c r="E31" s="361"/>
    </row>
    <row r="32" spans="1:5" ht="13.5" customHeight="1">
      <c r="A32" s="359" t="s">
        <v>21</v>
      </c>
      <c r="B32" s="341" t="s">
        <v>42</v>
      </c>
      <c r="C32" s="350" t="s">
        <v>43</v>
      </c>
      <c r="D32" s="352">
        <f>D33+D34</f>
        <v>456648</v>
      </c>
      <c r="E32" s="352">
        <f>E33+E34</f>
        <v>456428</v>
      </c>
    </row>
    <row r="33" spans="1:5" ht="45" customHeight="1">
      <c r="A33" s="347"/>
      <c r="B33" s="378" t="s">
        <v>607</v>
      </c>
      <c r="C33" s="350"/>
      <c r="D33" s="352"/>
      <c r="E33" s="352"/>
    </row>
    <row r="34" spans="1:5" ht="15.75" customHeight="1">
      <c r="A34" s="347"/>
      <c r="B34" s="374" t="s">
        <v>543</v>
      </c>
      <c r="C34" s="350"/>
      <c r="D34" s="352">
        <v>456648</v>
      </c>
      <c r="E34" s="352">
        <v>456428</v>
      </c>
    </row>
    <row r="35" spans="1:5" ht="35.25" customHeight="1">
      <c r="A35" s="347"/>
      <c r="B35" s="373" t="s">
        <v>608</v>
      </c>
      <c r="C35" s="350"/>
      <c r="D35" s="352">
        <v>456648</v>
      </c>
      <c r="E35" s="352">
        <v>456428</v>
      </c>
    </row>
    <row r="36" spans="1:5" ht="12" customHeight="1">
      <c r="A36" s="350">
        <v>3</v>
      </c>
      <c r="B36" s="341" t="s">
        <v>67</v>
      </c>
      <c r="C36" s="350" t="s">
        <v>59</v>
      </c>
      <c r="D36" s="352"/>
      <c r="E36" s="352">
        <v>26000</v>
      </c>
    </row>
    <row r="37" spans="1:5" ht="13.5" customHeight="1">
      <c r="A37" s="350">
        <v>4</v>
      </c>
      <c r="B37" s="341" t="s">
        <v>68</v>
      </c>
      <c r="C37" s="350" t="s">
        <v>45</v>
      </c>
      <c r="D37" s="352"/>
      <c r="E37" s="352"/>
    </row>
    <row r="38" spans="1:5" ht="12.75" customHeight="1">
      <c r="A38" s="350">
        <v>5</v>
      </c>
      <c r="B38" s="341" t="s">
        <v>33</v>
      </c>
      <c r="C38" s="350" t="s">
        <v>46</v>
      </c>
      <c r="D38" s="352"/>
      <c r="E38" s="352"/>
    </row>
    <row r="39" spans="1:5" ht="13.5" customHeight="1">
      <c r="A39" s="350">
        <v>6</v>
      </c>
      <c r="B39" s="379" t="s">
        <v>69</v>
      </c>
      <c r="C39" s="364" t="s">
        <v>47</v>
      </c>
      <c r="D39" s="365"/>
      <c r="E39" s="365"/>
    </row>
    <row r="40" spans="1:5" ht="13.5" customHeight="1" thickBot="1">
      <c r="A40" s="366">
        <v>7</v>
      </c>
      <c r="B40" s="380" t="s">
        <v>48</v>
      </c>
      <c r="C40" s="366" t="s">
        <v>44</v>
      </c>
      <c r="D40" s="367"/>
      <c r="E40" s="367"/>
    </row>
    <row r="41" spans="1:5" ht="19.5" customHeight="1">
      <c r="A41" s="342"/>
      <c r="B41" s="343"/>
      <c r="C41" s="343"/>
      <c r="D41" s="344"/>
      <c r="E41" s="344"/>
    </row>
    <row r="42" ht="12.75">
      <c r="A42" s="55"/>
    </row>
    <row r="43" spans="1:2" ht="14.25">
      <c r="A43" s="55" t="s">
        <v>600</v>
      </c>
      <c r="B43" s="46" t="s">
        <v>151</v>
      </c>
    </row>
    <row r="44" spans="1:5" ht="12.75">
      <c r="A44" s="55"/>
      <c r="D44" s="454" t="s">
        <v>5</v>
      </c>
      <c r="E44" s="454"/>
    </row>
    <row r="45" spans="1:5" ht="12.75">
      <c r="A45" s="55"/>
      <c r="D45" s="149"/>
      <c r="E45" s="149"/>
    </row>
    <row r="46" spans="1:5" ht="12.75">
      <c r="A46" s="55"/>
      <c r="D46" s="454" t="s">
        <v>6</v>
      </c>
      <c r="E46" s="454"/>
    </row>
    <row r="47" ht="12.75">
      <c r="A47" s="55"/>
    </row>
    <row r="48" ht="12.75">
      <c r="A48" s="55"/>
    </row>
    <row r="49" ht="12.75">
      <c r="A49" s="55"/>
    </row>
    <row r="50" ht="12.75">
      <c r="A50" s="55"/>
    </row>
    <row r="51" ht="12.75">
      <c r="A51" s="55"/>
    </row>
    <row r="52" ht="12.75">
      <c r="A52" s="55"/>
    </row>
    <row r="53" ht="12.75">
      <c r="A53" s="55"/>
    </row>
    <row r="54" ht="12.75">
      <c r="A54" s="55"/>
    </row>
    <row r="55" ht="12.75">
      <c r="A55" s="55"/>
    </row>
    <row r="56" ht="12.75">
      <c r="A56" s="55"/>
    </row>
    <row r="57" ht="12.75">
      <c r="A57" s="55"/>
    </row>
    <row r="58" ht="12.75">
      <c r="A58" s="55"/>
    </row>
  </sheetData>
  <mergeCells count="10">
    <mergeCell ref="D46:E46"/>
    <mergeCell ref="A1:E1"/>
    <mergeCell ref="D5:E5"/>
    <mergeCell ref="A14:B14"/>
    <mergeCell ref="A27:B27"/>
    <mergeCell ref="A2:E2"/>
    <mergeCell ref="A5:A7"/>
    <mergeCell ref="B5:B7"/>
    <mergeCell ref="C5:C7"/>
    <mergeCell ref="D44:E44"/>
  </mergeCells>
  <printOptions horizontalCentered="1" verticalCentered="1"/>
  <pageMargins left="0.3937007874015748" right="0.3937007874015748" top="0.72" bottom="0.21" header="0.17" footer="0.21"/>
  <pageSetup horizontalDpi="600" verticalDpi="600" orientation="portrait" paperSize="9" r:id="rId1"/>
  <headerFooter alignWithMargins="0">
    <oddHeader>&amp;RZałącznik nr 5
do uchwały Rady Gminy Nr XXII/198/08
z dnia 29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0"/>
  <sheetViews>
    <sheetView defaultGridColor="0" zoomScale="75" zoomScaleNormal="75" colorId="8" workbookViewId="0" topLeftCell="A1">
      <pane ySplit="5" topLeftCell="I54" activePane="bottomLeft" state="frozen"/>
      <selection pane="topLeft" activeCell="A1" sqref="A1"/>
      <selection pane="bottomLeft" activeCell="H88" sqref="H88:I88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  <col min="11" max="11" width="14.00390625" style="0" customWidth="1"/>
  </cols>
  <sheetData>
    <row r="1" spans="1:11" ht="48.75" customHeight="1">
      <c r="A1" s="534" t="s">
        <v>221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ht="12.75">
      <c r="J2" s="326" t="s">
        <v>54</v>
      </c>
    </row>
    <row r="3" spans="1:11" s="3" customFormat="1" ht="20.25" customHeight="1">
      <c r="A3" s="426" t="s">
        <v>9</v>
      </c>
      <c r="B3" s="531" t="s">
        <v>10</v>
      </c>
      <c r="C3" s="531" t="s">
        <v>128</v>
      </c>
      <c r="D3" s="461" t="s">
        <v>118</v>
      </c>
      <c r="E3" s="461" t="s">
        <v>153</v>
      </c>
      <c r="F3" s="461" t="s">
        <v>88</v>
      </c>
      <c r="G3" s="461"/>
      <c r="H3" s="461"/>
      <c r="I3" s="461"/>
      <c r="J3" s="461"/>
      <c r="K3" s="536" t="s">
        <v>545</v>
      </c>
    </row>
    <row r="4" spans="1:11" s="3" customFormat="1" ht="20.25" customHeight="1">
      <c r="A4" s="426"/>
      <c r="B4" s="532"/>
      <c r="C4" s="532"/>
      <c r="D4" s="426"/>
      <c r="E4" s="461"/>
      <c r="F4" s="461" t="s">
        <v>116</v>
      </c>
      <c r="G4" s="461" t="s">
        <v>13</v>
      </c>
      <c r="H4" s="461"/>
      <c r="I4" s="461"/>
      <c r="J4" s="539" t="s">
        <v>117</v>
      </c>
      <c r="K4" s="537"/>
    </row>
    <row r="5" spans="1:11" s="3" customFormat="1" ht="65.25" customHeight="1">
      <c r="A5" s="426"/>
      <c r="B5" s="533"/>
      <c r="C5" s="533"/>
      <c r="D5" s="426"/>
      <c r="E5" s="461"/>
      <c r="F5" s="461"/>
      <c r="G5" s="17" t="s">
        <v>113</v>
      </c>
      <c r="H5" s="17" t="s">
        <v>114</v>
      </c>
      <c r="I5" s="17" t="s">
        <v>154</v>
      </c>
      <c r="J5" s="540"/>
      <c r="K5" s="538"/>
    </row>
    <row r="6" spans="1:11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68">
        <v>11</v>
      </c>
    </row>
    <row r="7" spans="1:11" ht="19.5" customHeight="1" hidden="1">
      <c r="A7" s="122"/>
      <c r="B7" s="122"/>
      <c r="C7" s="61"/>
      <c r="D7" s="161"/>
      <c r="E7" s="161"/>
      <c r="F7" s="161"/>
      <c r="G7" s="161"/>
      <c r="H7" s="161"/>
      <c r="I7" s="161"/>
      <c r="J7" s="161"/>
      <c r="K7" s="162"/>
    </row>
    <row r="8" spans="1:11" ht="19.5" customHeight="1" hidden="1">
      <c r="A8" s="163"/>
      <c r="B8" s="163"/>
      <c r="C8" s="24"/>
      <c r="D8" s="164"/>
      <c r="E8" s="164"/>
      <c r="F8" s="164"/>
      <c r="G8" s="164"/>
      <c r="H8" s="164"/>
      <c r="I8" s="164"/>
      <c r="J8" s="164"/>
      <c r="K8" s="162"/>
    </row>
    <row r="9" spans="1:11" ht="19.5" customHeight="1" hidden="1">
      <c r="A9" s="24"/>
      <c r="B9" s="24"/>
      <c r="C9" s="24"/>
      <c r="D9" s="164"/>
      <c r="E9" s="164"/>
      <c r="F9" s="164"/>
      <c r="G9" s="164"/>
      <c r="H9" s="164"/>
      <c r="I9" s="164"/>
      <c r="J9" s="164"/>
      <c r="K9" s="162"/>
    </row>
    <row r="10" spans="1:11" ht="19.5" customHeight="1" hidden="1">
      <c r="A10" s="24"/>
      <c r="B10" s="24"/>
      <c r="C10" s="24"/>
      <c r="D10" s="164"/>
      <c r="E10" s="164"/>
      <c r="F10" s="164"/>
      <c r="G10" s="164"/>
      <c r="H10" s="164"/>
      <c r="I10" s="164"/>
      <c r="J10" s="164"/>
      <c r="K10" s="162"/>
    </row>
    <row r="11" spans="1:11" ht="19.5" customHeight="1" hidden="1">
      <c r="A11" s="24"/>
      <c r="B11" s="24"/>
      <c r="C11" s="24"/>
      <c r="D11" s="164"/>
      <c r="E11" s="164"/>
      <c r="F11" s="164"/>
      <c r="G11" s="164"/>
      <c r="H11" s="164"/>
      <c r="I11" s="164"/>
      <c r="J11" s="164"/>
      <c r="K11" s="162"/>
    </row>
    <row r="12" spans="1:11" ht="19.5" customHeight="1" hidden="1">
      <c r="A12" s="24"/>
      <c r="B12" s="24"/>
      <c r="C12" s="24"/>
      <c r="D12" s="164"/>
      <c r="E12" s="164"/>
      <c r="F12" s="164"/>
      <c r="G12" s="164"/>
      <c r="H12" s="164"/>
      <c r="I12" s="164"/>
      <c r="J12" s="164"/>
      <c r="K12" s="162"/>
    </row>
    <row r="13" spans="1:11" ht="19.5" customHeight="1" hidden="1">
      <c r="A13" s="24"/>
      <c r="B13" s="24"/>
      <c r="C13" s="24"/>
      <c r="D13" s="164"/>
      <c r="E13" s="164"/>
      <c r="F13" s="164"/>
      <c r="G13" s="164"/>
      <c r="H13" s="164"/>
      <c r="I13" s="164"/>
      <c r="J13" s="164"/>
      <c r="K13" s="162"/>
    </row>
    <row r="14" spans="1:11" ht="19.5" customHeight="1" hidden="1">
      <c r="A14" s="24"/>
      <c r="B14" s="24"/>
      <c r="C14" s="24"/>
      <c r="D14" s="164"/>
      <c r="E14" s="164"/>
      <c r="F14" s="164"/>
      <c r="G14" s="164"/>
      <c r="H14" s="164"/>
      <c r="I14" s="164"/>
      <c r="J14" s="164"/>
      <c r="K14" s="162"/>
    </row>
    <row r="15" spans="1:11" ht="19.5" customHeight="1" hidden="1">
      <c r="A15" s="24"/>
      <c r="B15" s="24"/>
      <c r="C15" s="24"/>
      <c r="D15" s="164"/>
      <c r="E15" s="164"/>
      <c r="F15" s="164"/>
      <c r="G15" s="164"/>
      <c r="H15" s="164"/>
      <c r="I15" s="164"/>
      <c r="J15" s="164"/>
      <c r="K15" s="162"/>
    </row>
    <row r="16" spans="1:11" ht="19.5" customHeight="1" hidden="1">
      <c r="A16" s="24"/>
      <c r="B16" s="24"/>
      <c r="C16" s="24"/>
      <c r="D16" s="164"/>
      <c r="E16" s="164"/>
      <c r="F16" s="164"/>
      <c r="G16" s="164"/>
      <c r="H16" s="164"/>
      <c r="I16" s="164"/>
      <c r="J16" s="164"/>
      <c r="K16" s="162"/>
    </row>
    <row r="17" spans="1:11" ht="19.5" customHeight="1" hidden="1">
      <c r="A17" s="18"/>
      <c r="B17" s="18"/>
      <c r="C17" s="112"/>
      <c r="D17" s="18"/>
      <c r="E17" s="165"/>
      <c r="F17" s="165"/>
      <c r="G17" s="112"/>
      <c r="H17" s="112"/>
      <c r="I17" s="112"/>
      <c r="J17" s="18"/>
      <c r="K17" s="162"/>
    </row>
    <row r="18" spans="1:11" ht="19.5" customHeight="1" hidden="1">
      <c r="A18" s="18"/>
      <c r="B18" s="18"/>
      <c r="C18" s="112"/>
      <c r="D18" s="18"/>
      <c r="E18" s="165"/>
      <c r="F18" s="165"/>
      <c r="G18" s="112"/>
      <c r="H18" s="112"/>
      <c r="I18" s="112"/>
      <c r="J18" s="18"/>
      <c r="K18" s="162"/>
    </row>
    <row r="19" spans="1:11" ht="19.5" customHeight="1" hidden="1">
      <c r="A19" s="18"/>
      <c r="B19" s="18"/>
      <c r="C19" s="112"/>
      <c r="D19" s="18"/>
      <c r="E19" s="165"/>
      <c r="F19" s="165"/>
      <c r="G19" s="112"/>
      <c r="H19" s="112"/>
      <c r="I19" s="112"/>
      <c r="J19" s="18"/>
      <c r="K19" s="162"/>
    </row>
    <row r="20" spans="1:11" s="59" customFormat="1" ht="19.5" customHeight="1">
      <c r="A20" s="61">
        <v>750</v>
      </c>
      <c r="B20" s="61"/>
      <c r="C20" s="61"/>
      <c r="D20" s="161">
        <f aca="true" t="shared" si="0" ref="D20:K20">D21</f>
        <v>89644</v>
      </c>
      <c r="E20" s="161">
        <f t="shared" si="0"/>
        <v>89644</v>
      </c>
      <c r="F20" s="161">
        <f t="shared" si="0"/>
        <v>89644</v>
      </c>
      <c r="G20" s="161">
        <f t="shared" si="0"/>
        <v>76260</v>
      </c>
      <c r="H20" s="161">
        <f t="shared" si="0"/>
        <v>13384</v>
      </c>
      <c r="I20" s="161">
        <f t="shared" si="0"/>
        <v>0</v>
      </c>
      <c r="J20" s="161">
        <f t="shared" si="0"/>
        <v>0</v>
      </c>
      <c r="K20" s="161">
        <f t="shared" si="0"/>
        <v>12000</v>
      </c>
    </row>
    <row r="21" spans="1:11" s="59" customFormat="1" ht="12.75">
      <c r="A21" s="61"/>
      <c r="B21" s="61">
        <v>75011</v>
      </c>
      <c r="C21" s="61"/>
      <c r="D21" s="161">
        <f>D22</f>
        <v>89644</v>
      </c>
      <c r="E21" s="161">
        <f>SUM(E24:E29)</f>
        <v>89644</v>
      </c>
      <c r="F21" s="161">
        <f>SUM(F24:F29)</f>
        <v>89644</v>
      </c>
      <c r="G21" s="161">
        <f>SUM(G24:G27)</f>
        <v>76260</v>
      </c>
      <c r="H21" s="161">
        <f>SUM(H24:H27)</f>
        <v>13384</v>
      </c>
      <c r="I21" s="161">
        <f>SUM(I24:I27)</f>
        <v>0</v>
      </c>
      <c r="J21" s="161">
        <f>SUM(J23:J27)</f>
        <v>0</v>
      </c>
      <c r="K21" s="161">
        <f>K23</f>
        <v>12000</v>
      </c>
    </row>
    <row r="22" spans="1:11" ht="12.75">
      <c r="A22" s="24"/>
      <c r="B22" s="24"/>
      <c r="C22" s="24">
        <v>2010</v>
      </c>
      <c r="D22" s="164">
        <v>89644</v>
      </c>
      <c r="E22" s="164"/>
      <c r="F22" s="164"/>
      <c r="G22" s="164"/>
      <c r="H22" s="164"/>
      <c r="I22" s="164"/>
      <c r="J22" s="164"/>
      <c r="K22" s="159"/>
    </row>
    <row r="23" spans="1:11" ht="12.75">
      <c r="A23" s="24"/>
      <c r="B23" s="24"/>
      <c r="C23" s="163" t="s">
        <v>367</v>
      </c>
      <c r="D23" s="164"/>
      <c r="E23" s="164"/>
      <c r="F23" s="164"/>
      <c r="G23" s="164"/>
      <c r="H23" s="164"/>
      <c r="I23" s="164"/>
      <c r="J23" s="164"/>
      <c r="K23" s="159">
        <v>12000</v>
      </c>
    </row>
    <row r="24" spans="1:11" ht="12.75">
      <c r="A24" s="24"/>
      <c r="B24" s="24"/>
      <c r="C24" s="24">
        <v>4010</v>
      </c>
      <c r="D24" s="164"/>
      <c r="E24" s="164">
        <f>F24+J24</f>
        <v>69822</v>
      </c>
      <c r="F24" s="164">
        <f>G24+H24+I24</f>
        <v>69822</v>
      </c>
      <c r="G24" s="164">
        <v>69822</v>
      </c>
      <c r="H24" s="164"/>
      <c r="I24" s="164"/>
      <c r="J24" s="164"/>
      <c r="K24" s="159"/>
    </row>
    <row r="25" spans="1:11" ht="12.75">
      <c r="A25" s="24"/>
      <c r="B25" s="24"/>
      <c r="C25" s="24">
        <v>4040</v>
      </c>
      <c r="D25" s="164"/>
      <c r="E25" s="164">
        <f>F25+J25</f>
        <v>6438</v>
      </c>
      <c r="F25" s="164">
        <f>G25</f>
        <v>6438</v>
      </c>
      <c r="G25" s="164">
        <v>6438</v>
      </c>
      <c r="H25" s="164"/>
      <c r="I25" s="164"/>
      <c r="J25" s="164"/>
      <c r="K25" s="159"/>
    </row>
    <row r="26" spans="1:11" ht="12.75">
      <c r="A26" s="24"/>
      <c r="B26" s="24"/>
      <c r="C26" s="24">
        <v>4110</v>
      </c>
      <c r="D26" s="164"/>
      <c r="E26" s="164">
        <f>F26+J26</f>
        <v>11515</v>
      </c>
      <c r="F26" s="164">
        <f>G26+H26+I26</f>
        <v>11515</v>
      </c>
      <c r="G26" s="164"/>
      <c r="H26" s="164">
        <v>11515</v>
      </c>
      <c r="I26" s="164"/>
      <c r="J26" s="164"/>
      <c r="K26" s="159"/>
    </row>
    <row r="27" spans="1:11" ht="12.75">
      <c r="A27" s="24"/>
      <c r="B27" s="24"/>
      <c r="C27" s="24">
        <v>4120</v>
      </c>
      <c r="D27" s="164"/>
      <c r="E27" s="164">
        <f>F27+J27</f>
        <v>1869</v>
      </c>
      <c r="F27" s="164">
        <f>G27+H27+I27</f>
        <v>1869</v>
      </c>
      <c r="G27" s="164"/>
      <c r="H27" s="164">
        <v>1869</v>
      </c>
      <c r="I27" s="164"/>
      <c r="J27" s="164"/>
      <c r="K27" s="159"/>
    </row>
    <row r="28" spans="1:11" ht="12.75">
      <c r="A28" s="24"/>
      <c r="B28" s="24"/>
      <c r="C28" s="24"/>
      <c r="D28" s="164"/>
      <c r="E28" s="164">
        <f>F28+G28+H28+I28</f>
        <v>0</v>
      </c>
      <c r="F28" s="164">
        <v>0</v>
      </c>
      <c r="G28" s="164"/>
      <c r="H28" s="164"/>
      <c r="I28" s="164"/>
      <c r="J28" s="164"/>
      <c r="K28" s="159"/>
    </row>
    <row r="29" spans="1:11" ht="12.75">
      <c r="A29" s="24"/>
      <c r="B29" s="24"/>
      <c r="C29" s="24"/>
      <c r="D29" s="164"/>
      <c r="E29" s="164">
        <f>F29+G29+H29+I29</f>
        <v>0</v>
      </c>
      <c r="F29" s="164">
        <v>0</v>
      </c>
      <c r="G29" s="164"/>
      <c r="H29" s="164"/>
      <c r="I29" s="164"/>
      <c r="J29" s="164"/>
      <c r="K29" s="159"/>
    </row>
    <row r="30" spans="1:11" ht="12.75">
      <c r="A30" s="24"/>
      <c r="B30" s="24"/>
      <c r="C30" s="24"/>
      <c r="D30" s="164"/>
      <c r="E30" s="164"/>
      <c r="F30" s="164"/>
      <c r="G30" s="164"/>
      <c r="H30" s="164"/>
      <c r="I30" s="164"/>
      <c r="J30" s="164"/>
      <c r="K30" s="159"/>
    </row>
    <row r="31" spans="1:11" s="59" customFormat="1" ht="12.75">
      <c r="A31" s="61">
        <v>751</v>
      </c>
      <c r="B31" s="61"/>
      <c r="C31" s="61"/>
      <c r="D31" s="161">
        <f>D32+D37</f>
        <v>1549</v>
      </c>
      <c r="E31" s="161">
        <f>E34+E35+E36+E37</f>
        <v>1549</v>
      </c>
      <c r="F31" s="161">
        <f>F32+F37</f>
        <v>1549</v>
      </c>
      <c r="G31" s="161">
        <f>G32+G37</f>
        <v>1318</v>
      </c>
      <c r="H31" s="161">
        <f>H32+H37+H49</f>
        <v>231</v>
      </c>
      <c r="I31" s="161">
        <f>I32</f>
        <v>0</v>
      </c>
      <c r="J31" s="161">
        <f>J32</f>
        <v>0</v>
      </c>
      <c r="K31" s="303"/>
    </row>
    <row r="32" spans="1:11" ht="12.75">
      <c r="A32" s="24"/>
      <c r="B32" s="24">
        <v>75101</v>
      </c>
      <c r="C32" s="24"/>
      <c r="D32" s="164">
        <f>D33</f>
        <v>1549</v>
      </c>
      <c r="E32" s="164">
        <f aca="true" t="shared" si="1" ref="E32:J32">E34+E35+E36</f>
        <v>1549</v>
      </c>
      <c r="F32" s="164">
        <f t="shared" si="1"/>
        <v>1549</v>
      </c>
      <c r="G32" s="164">
        <f t="shared" si="1"/>
        <v>1318</v>
      </c>
      <c r="H32" s="164">
        <f t="shared" si="1"/>
        <v>231</v>
      </c>
      <c r="I32" s="164">
        <f t="shared" si="1"/>
        <v>0</v>
      </c>
      <c r="J32" s="164">
        <f t="shared" si="1"/>
        <v>0</v>
      </c>
      <c r="K32" s="159"/>
    </row>
    <row r="33" spans="1:11" ht="12.75">
      <c r="A33" s="24"/>
      <c r="B33" s="24"/>
      <c r="C33" s="24">
        <v>2010</v>
      </c>
      <c r="D33" s="164">
        <v>1549</v>
      </c>
      <c r="E33" s="164"/>
      <c r="F33" s="164"/>
      <c r="G33" s="164"/>
      <c r="H33" s="164"/>
      <c r="I33" s="164"/>
      <c r="J33" s="164"/>
      <c r="K33" s="159"/>
    </row>
    <row r="34" spans="1:11" ht="12.75">
      <c r="A34" s="24"/>
      <c r="B34" s="24"/>
      <c r="C34" s="24">
        <v>4010</v>
      </c>
      <c r="D34" s="164"/>
      <c r="E34" s="164">
        <f>F34+J34</f>
        <v>1318</v>
      </c>
      <c r="F34" s="164">
        <f>G34</f>
        <v>1318</v>
      </c>
      <c r="G34" s="164">
        <v>1318</v>
      </c>
      <c r="H34" s="164"/>
      <c r="I34" s="164"/>
      <c r="J34" s="164"/>
      <c r="K34" s="159"/>
    </row>
    <row r="35" spans="1:11" ht="12.75">
      <c r="A35" s="24"/>
      <c r="B35" s="24"/>
      <c r="C35" s="24">
        <v>4110</v>
      </c>
      <c r="D35" s="164"/>
      <c r="E35" s="164">
        <f>F35+J35</f>
        <v>199</v>
      </c>
      <c r="F35" s="164">
        <f>H35</f>
        <v>199</v>
      </c>
      <c r="G35" s="164"/>
      <c r="H35" s="164">
        <v>199</v>
      </c>
      <c r="I35" s="164"/>
      <c r="J35" s="164"/>
      <c r="K35" s="159"/>
    </row>
    <row r="36" spans="1:11" ht="12.75">
      <c r="A36" s="24"/>
      <c r="B36" s="24"/>
      <c r="C36" s="24">
        <v>4120</v>
      </c>
      <c r="D36" s="164"/>
      <c r="E36" s="164">
        <f>F36+J36</f>
        <v>32</v>
      </c>
      <c r="F36" s="164">
        <f>H36</f>
        <v>32</v>
      </c>
      <c r="G36" s="164"/>
      <c r="H36" s="164">
        <v>32</v>
      </c>
      <c r="I36" s="164"/>
      <c r="J36" s="164"/>
      <c r="K36" s="159"/>
    </row>
    <row r="37" spans="1:11" ht="12.75" hidden="1">
      <c r="A37" s="24"/>
      <c r="B37" s="166"/>
      <c r="C37" s="61"/>
      <c r="D37" s="167"/>
      <c r="E37" s="167"/>
      <c r="F37" s="167"/>
      <c r="G37" s="167"/>
      <c r="H37" s="167"/>
      <c r="I37" s="161"/>
      <c r="J37" s="164"/>
      <c r="K37" s="159"/>
    </row>
    <row r="38" spans="1:11" ht="12.75" hidden="1">
      <c r="A38" s="24"/>
      <c r="B38" s="24"/>
      <c r="C38" s="24"/>
      <c r="D38" s="164"/>
      <c r="E38" s="164"/>
      <c r="F38" s="164"/>
      <c r="G38" s="164"/>
      <c r="H38" s="164"/>
      <c r="I38" s="164"/>
      <c r="J38" s="164"/>
      <c r="K38" s="159"/>
    </row>
    <row r="39" spans="1:11" ht="12.75" hidden="1">
      <c r="A39" s="24"/>
      <c r="B39" s="24"/>
      <c r="C39" s="24"/>
      <c r="D39" s="164"/>
      <c r="E39" s="164"/>
      <c r="F39" s="164"/>
      <c r="G39" s="164"/>
      <c r="H39" s="164"/>
      <c r="I39" s="164"/>
      <c r="J39" s="164"/>
      <c r="K39" s="159"/>
    </row>
    <row r="40" spans="1:11" ht="12.75" hidden="1">
      <c r="A40" s="24"/>
      <c r="B40" s="24"/>
      <c r="C40" s="24"/>
      <c r="D40" s="164"/>
      <c r="E40" s="164"/>
      <c r="F40" s="164"/>
      <c r="G40" s="164"/>
      <c r="H40" s="164"/>
      <c r="I40" s="164"/>
      <c r="J40" s="164"/>
      <c r="K40" s="159"/>
    </row>
    <row r="41" spans="1:11" ht="12.75" hidden="1">
      <c r="A41" s="24"/>
      <c r="B41" s="24"/>
      <c r="C41" s="24"/>
      <c r="D41" s="164"/>
      <c r="E41" s="164"/>
      <c r="F41" s="164"/>
      <c r="G41" s="164"/>
      <c r="H41" s="164"/>
      <c r="I41" s="164"/>
      <c r="J41" s="164"/>
      <c r="K41" s="159"/>
    </row>
    <row r="42" spans="1:11" ht="12.75" hidden="1">
      <c r="A42" s="24"/>
      <c r="B42" s="24"/>
      <c r="C42" s="24"/>
      <c r="D42" s="164"/>
      <c r="E42" s="164"/>
      <c r="F42" s="164"/>
      <c r="G42" s="164"/>
      <c r="H42" s="164"/>
      <c r="I42" s="164"/>
      <c r="J42" s="164"/>
      <c r="K42" s="159"/>
    </row>
    <row r="43" spans="1:11" ht="12.75" hidden="1">
      <c r="A43" s="24"/>
      <c r="B43" s="24"/>
      <c r="C43" s="24"/>
      <c r="D43" s="164"/>
      <c r="E43" s="164"/>
      <c r="F43" s="164"/>
      <c r="G43" s="164"/>
      <c r="H43" s="164"/>
      <c r="I43" s="164"/>
      <c r="J43" s="164"/>
      <c r="K43" s="159"/>
    </row>
    <row r="44" spans="1:11" ht="12.75" hidden="1">
      <c r="A44" s="24"/>
      <c r="B44" s="24"/>
      <c r="C44" s="24"/>
      <c r="D44" s="164"/>
      <c r="E44" s="164"/>
      <c r="F44" s="164"/>
      <c r="G44" s="164"/>
      <c r="H44" s="164"/>
      <c r="I44" s="164"/>
      <c r="J44" s="164"/>
      <c r="K44" s="159"/>
    </row>
    <row r="45" spans="1:11" ht="12.75" hidden="1">
      <c r="A45" s="24"/>
      <c r="B45" s="24"/>
      <c r="C45" s="24"/>
      <c r="D45" s="164"/>
      <c r="E45" s="164"/>
      <c r="F45" s="164"/>
      <c r="G45" s="164"/>
      <c r="H45" s="164"/>
      <c r="I45" s="164"/>
      <c r="J45" s="164"/>
      <c r="K45" s="159"/>
    </row>
    <row r="46" spans="1:11" ht="12.75" hidden="1">
      <c r="A46" s="24"/>
      <c r="B46" s="24"/>
      <c r="C46" s="24"/>
      <c r="D46" s="164"/>
      <c r="E46" s="164"/>
      <c r="F46" s="164"/>
      <c r="G46" s="164"/>
      <c r="H46" s="164"/>
      <c r="I46" s="164"/>
      <c r="J46" s="164"/>
      <c r="K46" s="159"/>
    </row>
    <row r="47" spans="1:11" ht="12.75" hidden="1">
      <c r="A47" s="24"/>
      <c r="B47" s="24"/>
      <c r="C47" s="24"/>
      <c r="D47" s="164"/>
      <c r="E47" s="164"/>
      <c r="F47" s="164"/>
      <c r="G47" s="164"/>
      <c r="H47" s="164"/>
      <c r="I47" s="164"/>
      <c r="J47" s="164"/>
      <c r="K47" s="159"/>
    </row>
    <row r="48" spans="1:11" s="59" customFormat="1" ht="12.75">
      <c r="A48" s="61">
        <v>754</v>
      </c>
      <c r="B48" s="61"/>
      <c r="C48" s="61"/>
      <c r="D48" s="161">
        <f aca="true" t="shared" si="2" ref="D48:K48">D49</f>
        <v>0</v>
      </c>
      <c r="E48" s="161">
        <f t="shared" si="2"/>
        <v>0</v>
      </c>
      <c r="F48" s="161">
        <f t="shared" si="2"/>
        <v>0</v>
      </c>
      <c r="G48" s="161">
        <f t="shared" si="2"/>
        <v>0</v>
      </c>
      <c r="H48" s="161">
        <f t="shared" si="2"/>
        <v>0</v>
      </c>
      <c r="I48" s="161">
        <f t="shared" si="2"/>
        <v>0</v>
      </c>
      <c r="J48" s="161">
        <f t="shared" si="2"/>
        <v>0</v>
      </c>
      <c r="K48" s="161">
        <f t="shared" si="2"/>
        <v>0</v>
      </c>
    </row>
    <row r="49" spans="1:11" ht="12.75">
      <c r="A49" s="24"/>
      <c r="B49" s="24">
        <v>75414</v>
      </c>
      <c r="C49" s="24"/>
      <c r="D49" s="164">
        <f>D50</f>
        <v>0</v>
      </c>
      <c r="E49" s="164">
        <f>E51+E52+E53</f>
        <v>0</v>
      </c>
      <c r="F49" s="164">
        <f>F51+F52+F53</f>
        <v>0</v>
      </c>
      <c r="G49" s="164">
        <f>G51</f>
        <v>0</v>
      </c>
      <c r="H49" s="164">
        <f>H51</f>
        <v>0</v>
      </c>
      <c r="I49" s="164">
        <f>I51</f>
        <v>0</v>
      </c>
      <c r="J49" s="164">
        <f>J51</f>
        <v>0</v>
      </c>
      <c r="K49" s="159"/>
    </row>
    <row r="50" spans="1:11" ht="12.75">
      <c r="A50" s="24"/>
      <c r="B50" s="24"/>
      <c r="C50" s="24">
        <v>2010</v>
      </c>
      <c r="D50" s="164">
        <v>0</v>
      </c>
      <c r="E50" s="164"/>
      <c r="F50" s="164"/>
      <c r="G50" s="164"/>
      <c r="H50" s="164"/>
      <c r="I50" s="164"/>
      <c r="J50" s="164"/>
      <c r="K50" s="159"/>
    </row>
    <row r="51" spans="1:11" ht="12.75">
      <c r="A51" s="24"/>
      <c r="B51" s="24"/>
      <c r="C51" s="24">
        <v>4210</v>
      </c>
      <c r="D51" s="164"/>
      <c r="E51" s="164">
        <f>F51+J51</f>
        <v>0</v>
      </c>
      <c r="F51" s="164">
        <v>0</v>
      </c>
      <c r="G51" s="164"/>
      <c r="H51" s="164"/>
      <c r="I51" s="164"/>
      <c r="J51" s="164"/>
      <c r="K51" s="159"/>
    </row>
    <row r="52" spans="1:11" ht="12.75">
      <c r="A52" s="24"/>
      <c r="B52" s="24"/>
      <c r="C52" s="24">
        <v>4740</v>
      </c>
      <c r="D52" s="164"/>
      <c r="E52" s="164">
        <f>F52+J52</f>
        <v>0</v>
      </c>
      <c r="F52" s="164">
        <v>0</v>
      </c>
      <c r="G52" s="164"/>
      <c r="H52" s="164"/>
      <c r="I52" s="164"/>
      <c r="J52" s="164"/>
      <c r="K52" s="159"/>
    </row>
    <row r="53" spans="1:11" ht="12.75">
      <c r="A53" s="24"/>
      <c r="B53" s="24"/>
      <c r="C53" s="24">
        <v>4750</v>
      </c>
      <c r="D53" s="164"/>
      <c r="E53" s="164">
        <f>F53+J53</f>
        <v>0</v>
      </c>
      <c r="F53" s="164">
        <v>0</v>
      </c>
      <c r="G53" s="164"/>
      <c r="H53" s="164"/>
      <c r="I53" s="164"/>
      <c r="J53" s="164"/>
      <c r="K53" s="159"/>
    </row>
    <row r="54" spans="1:11" s="59" customFormat="1" ht="12.75">
      <c r="A54" s="61">
        <v>852</v>
      </c>
      <c r="B54" s="61"/>
      <c r="C54" s="61"/>
      <c r="D54" s="161">
        <f>D55+D74+D77</f>
        <v>4454000</v>
      </c>
      <c r="E54" s="161">
        <f>E55+E74+E77+E82</f>
        <v>4454000</v>
      </c>
      <c r="F54" s="161">
        <f>F55+F74+F77+F82</f>
        <v>4454000</v>
      </c>
      <c r="G54" s="161">
        <f>G55+G74+G77+G82</f>
        <v>79776</v>
      </c>
      <c r="H54" s="161">
        <f>H55+H74+H77</f>
        <v>14766</v>
      </c>
      <c r="I54" s="161">
        <f>I55+I74+I77+I82</f>
        <v>4310490</v>
      </c>
      <c r="J54" s="161">
        <f>J55+J74+J77</f>
        <v>0</v>
      </c>
      <c r="K54" s="161">
        <f>K55+K74+K77</f>
        <v>2000</v>
      </c>
    </row>
    <row r="55" spans="1:11" ht="12.75">
      <c r="A55" s="24"/>
      <c r="B55" s="24">
        <v>85212</v>
      </c>
      <c r="C55" s="24"/>
      <c r="D55" s="164">
        <f>D56+D72</f>
        <v>4317000</v>
      </c>
      <c r="E55" s="164">
        <f>E58+E59+E60+E61+E63+E64+E69+E70+E68+E67+E65+E62+E66+E73</f>
        <v>4317000</v>
      </c>
      <c r="F55" s="164">
        <f>F58+F59+F60+F61+F63+F64+F69+F70+F68+F67+F65+F62+F66+F73</f>
        <v>4317000</v>
      </c>
      <c r="G55" s="164">
        <f>G58+G59+G60+G61+G63+G64+G67+G62</f>
        <v>79776</v>
      </c>
      <c r="H55" s="164">
        <f>H58+H59+H60+H61+H63+H64</f>
        <v>14766</v>
      </c>
      <c r="I55" s="164">
        <f>I58+I59+I60+I61+I63+I64</f>
        <v>4187490</v>
      </c>
      <c r="J55" s="164">
        <f>J58+J59+J60+J61+J63+J64+J73</f>
        <v>0</v>
      </c>
      <c r="K55" s="159">
        <f>SUM(K57)</f>
        <v>2000</v>
      </c>
    </row>
    <row r="56" spans="1:11" ht="12.75">
      <c r="A56" s="24"/>
      <c r="B56" s="24"/>
      <c r="C56" s="24">
        <v>2010</v>
      </c>
      <c r="D56" s="164">
        <v>4317000</v>
      </c>
      <c r="E56" s="164"/>
      <c r="F56" s="164"/>
      <c r="G56" s="164"/>
      <c r="H56" s="164"/>
      <c r="I56" s="164"/>
      <c r="J56" s="164"/>
      <c r="K56" s="159"/>
    </row>
    <row r="57" spans="1:11" ht="12.75">
      <c r="A57" s="24"/>
      <c r="B57" s="24"/>
      <c r="C57" s="163" t="s">
        <v>393</v>
      </c>
      <c r="D57" s="164"/>
      <c r="E57" s="164"/>
      <c r="F57" s="164"/>
      <c r="G57" s="164"/>
      <c r="H57" s="164"/>
      <c r="I57" s="164"/>
      <c r="J57" s="164"/>
      <c r="K57" s="159">
        <v>2000</v>
      </c>
    </row>
    <row r="58" spans="1:11" ht="12.75">
      <c r="A58" s="24"/>
      <c r="B58" s="24"/>
      <c r="C58" s="24">
        <v>3110</v>
      </c>
      <c r="D58" s="164"/>
      <c r="E58" s="164">
        <f aca="true" t="shared" si="3" ref="E58:E70">F58</f>
        <v>4187490</v>
      </c>
      <c r="F58" s="164">
        <f>I58</f>
        <v>4187490</v>
      </c>
      <c r="G58" s="164"/>
      <c r="H58" s="164"/>
      <c r="I58" s="164">
        <v>4187490</v>
      </c>
      <c r="J58" s="164"/>
      <c r="K58" s="159"/>
    </row>
    <row r="59" spans="1:11" ht="12.75">
      <c r="A59" s="24"/>
      <c r="B59" s="24"/>
      <c r="C59" s="24">
        <v>4010</v>
      </c>
      <c r="D59" s="164"/>
      <c r="E59" s="164">
        <f t="shared" si="3"/>
        <v>79776</v>
      </c>
      <c r="F59" s="164">
        <f>G59+H59+I59</f>
        <v>79776</v>
      </c>
      <c r="G59" s="164">
        <v>79776</v>
      </c>
      <c r="H59" s="164"/>
      <c r="I59" s="164"/>
      <c r="J59" s="164"/>
      <c r="K59" s="159"/>
    </row>
    <row r="60" spans="1:11" ht="12.75">
      <c r="A60" s="24"/>
      <c r="B60" s="24"/>
      <c r="C60" s="24">
        <v>4110</v>
      </c>
      <c r="D60" s="164"/>
      <c r="E60" s="164">
        <f t="shared" si="3"/>
        <v>12812</v>
      </c>
      <c r="F60" s="164">
        <f>H60</f>
        <v>12812</v>
      </c>
      <c r="G60" s="164"/>
      <c r="H60" s="164">
        <v>12812</v>
      </c>
      <c r="I60" s="164"/>
      <c r="J60" s="164"/>
      <c r="K60" s="159"/>
    </row>
    <row r="61" spans="1:11" ht="12.75">
      <c r="A61" s="24"/>
      <c r="B61" s="24"/>
      <c r="C61" s="24">
        <v>4120</v>
      </c>
      <c r="D61" s="164"/>
      <c r="E61" s="164">
        <f t="shared" si="3"/>
        <v>1954</v>
      </c>
      <c r="F61" s="164">
        <f>H61</f>
        <v>1954</v>
      </c>
      <c r="G61" s="164"/>
      <c r="H61" s="164">
        <v>1954</v>
      </c>
      <c r="I61" s="164"/>
      <c r="J61" s="164"/>
      <c r="K61" s="159"/>
    </row>
    <row r="62" spans="1:11" ht="12.75">
      <c r="A62" s="24"/>
      <c r="B62" s="24"/>
      <c r="C62" s="24">
        <v>4170</v>
      </c>
      <c r="D62" s="164"/>
      <c r="E62" s="164">
        <f>F62</f>
        <v>0</v>
      </c>
      <c r="F62" s="164">
        <f>G62</f>
        <v>0</v>
      </c>
      <c r="G62" s="164">
        <v>0</v>
      </c>
      <c r="H62" s="164"/>
      <c r="I62" s="164"/>
      <c r="J62" s="164"/>
      <c r="K62" s="159"/>
    </row>
    <row r="63" spans="1:11" ht="12.75">
      <c r="A63" s="24"/>
      <c r="B63" s="24"/>
      <c r="C63" s="24">
        <v>4210</v>
      </c>
      <c r="D63" s="164"/>
      <c r="E63" s="164">
        <f t="shared" si="3"/>
        <v>13000</v>
      </c>
      <c r="F63" s="164">
        <v>13000</v>
      </c>
      <c r="G63" s="164"/>
      <c r="H63" s="164"/>
      <c r="I63" s="164"/>
      <c r="J63" s="164"/>
      <c r="K63" s="159"/>
    </row>
    <row r="64" spans="1:11" ht="12.75">
      <c r="A64" s="24"/>
      <c r="B64" s="24"/>
      <c r="C64" s="24">
        <v>4300</v>
      </c>
      <c r="D64" s="164"/>
      <c r="E64" s="164">
        <f t="shared" si="3"/>
        <v>13160</v>
      </c>
      <c r="F64" s="164">
        <v>13160</v>
      </c>
      <c r="G64" s="164"/>
      <c r="H64" s="164"/>
      <c r="I64" s="164"/>
      <c r="J64" s="164"/>
      <c r="K64" s="159"/>
    </row>
    <row r="65" spans="1:11" ht="12.75">
      <c r="A65" s="24"/>
      <c r="B65" s="24"/>
      <c r="C65" s="24">
        <v>4370</v>
      </c>
      <c r="D65" s="164"/>
      <c r="E65" s="164">
        <f>F65</f>
        <v>1000</v>
      </c>
      <c r="F65" s="164">
        <v>1000</v>
      </c>
      <c r="G65" s="164"/>
      <c r="H65" s="164"/>
      <c r="I65" s="164"/>
      <c r="J65" s="164"/>
      <c r="K65" s="159"/>
    </row>
    <row r="66" spans="1:11" ht="12.75">
      <c r="A66" s="24"/>
      <c r="B66" s="24"/>
      <c r="C66" s="24">
        <v>4410</v>
      </c>
      <c r="D66" s="164"/>
      <c r="E66" s="164">
        <f>F66</f>
        <v>400</v>
      </c>
      <c r="F66" s="164">
        <v>400</v>
      </c>
      <c r="G66" s="164"/>
      <c r="H66" s="164"/>
      <c r="I66" s="164"/>
      <c r="J66" s="164"/>
      <c r="K66" s="159"/>
    </row>
    <row r="67" spans="1:11" ht="12.75">
      <c r="A67" s="24"/>
      <c r="B67" s="24"/>
      <c r="C67" s="24">
        <v>4440</v>
      </c>
      <c r="D67" s="164"/>
      <c r="E67" s="164">
        <f t="shared" si="3"/>
        <v>2008</v>
      </c>
      <c r="F67" s="164">
        <v>2008</v>
      </c>
      <c r="G67" s="164"/>
      <c r="H67" s="164"/>
      <c r="I67" s="164"/>
      <c r="J67" s="164"/>
      <c r="K67" s="159"/>
    </row>
    <row r="68" spans="1:11" ht="12.75">
      <c r="A68" s="24"/>
      <c r="B68" s="24"/>
      <c r="C68" s="24">
        <v>4700</v>
      </c>
      <c r="D68" s="164"/>
      <c r="E68" s="164">
        <f t="shared" si="3"/>
        <v>500</v>
      </c>
      <c r="F68" s="164">
        <v>500</v>
      </c>
      <c r="G68" s="164"/>
      <c r="H68" s="164"/>
      <c r="I68" s="164"/>
      <c r="J68" s="164"/>
      <c r="K68" s="159"/>
    </row>
    <row r="69" spans="1:11" ht="12.75">
      <c r="A69" s="24"/>
      <c r="B69" s="24"/>
      <c r="C69" s="24">
        <v>4740</v>
      </c>
      <c r="D69" s="164"/>
      <c r="E69" s="164">
        <f t="shared" si="3"/>
        <v>900</v>
      </c>
      <c r="F69" s="164">
        <v>900</v>
      </c>
      <c r="G69" s="164"/>
      <c r="H69" s="164"/>
      <c r="I69" s="164"/>
      <c r="J69" s="164"/>
      <c r="K69" s="159"/>
    </row>
    <row r="70" spans="1:11" ht="12.75">
      <c r="A70" s="24"/>
      <c r="B70" s="24"/>
      <c r="C70" s="24">
        <v>4750</v>
      </c>
      <c r="D70" s="164"/>
      <c r="E70" s="164">
        <f t="shared" si="3"/>
        <v>4000</v>
      </c>
      <c r="F70" s="164">
        <v>4000</v>
      </c>
      <c r="G70" s="164"/>
      <c r="H70" s="164"/>
      <c r="I70" s="164"/>
      <c r="J70" s="164"/>
      <c r="K70" s="159"/>
    </row>
    <row r="71" spans="1:11" ht="12.75">
      <c r="A71" s="24"/>
      <c r="B71" s="24"/>
      <c r="C71" s="24"/>
      <c r="D71" s="164"/>
      <c r="E71" s="164"/>
      <c r="F71" s="164"/>
      <c r="G71" s="164"/>
      <c r="H71" s="164"/>
      <c r="I71" s="164"/>
      <c r="J71" s="164"/>
      <c r="K71" s="159"/>
    </row>
    <row r="72" spans="1:11" ht="12.75" hidden="1">
      <c r="A72" s="24"/>
      <c r="B72" s="24"/>
      <c r="C72" s="24"/>
      <c r="D72" s="164"/>
      <c r="E72" s="164"/>
      <c r="F72" s="164"/>
      <c r="G72" s="164"/>
      <c r="H72" s="164"/>
      <c r="I72" s="164"/>
      <c r="J72" s="164"/>
      <c r="K72" s="159"/>
    </row>
    <row r="73" spans="1:11" ht="12.75" hidden="1">
      <c r="A73" s="24"/>
      <c r="B73" s="24"/>
      <c r="C73" s="24"/>
      <c r="D73" s="164"/>
      <c r="E73" s="164">
        <f>F73+J73</f>
        <v>0</v>
      </c>
      <c r="F73" s="164"/>
      <c r="G73" s="164"/>
      <c r="H73" s="164"/>
      <c r="I73" s="164"/>
      <c r="J73" s="164"/>
      <c r="K73" s="159"/>
    </row>
    <row r="74" spans="1:11" ht="12.75">
      <c r="A74" s="24"/>
      <c r="B74" s="24">
        <v>85213</v>
      </c>
      <c r="C74" s="24"/>
      <c r="D74" s="164">
        <f>D75</f>
        <v>14000</v>
      </c>
      <c r="E74" s="164">
        <f aca="true" t="shared" si="4" ref="E74:J74">E76</f>
        <v>14000</v>
      </c>
      <c r="F74" s="164">
        <f t="shared" si="4"/>
        <v>14000</v>
      </c>
      <c r="G74" s="164">
        <f t="shared" si="4"/>
        <v>0</v>
      </c>
      <c r="H74" s="164">
        <f t="shared" si="4"/>
        <v>0</v>
      </c>
      <c r="I74" s="164">
        <f t="shared" si="4"/>
        <v>0</v>
      </c>
      <c r="J74" s="164">
        <f t="shared" si="4"/>
        <v>0</v>
      </c>
      <c r="K74" s="159"/>
    </row>
    <row r="75" spans="1:11" ht="12.75">
      <c r="A75" s="24"/>
      <c r="B75" s="24"/>
      <c r="C75" s="24">
        <v>2010</v>
      </c>
      <c r="D75" s="164">
        <v>14000</v>
      </c>
      <c r="E75" s="164"/>
      <c r="F75" s="164"/>
      <c r="G75" s="164"/>
      <c r="H75" s="164"/>
      <c r="I75" s="164"/>
      <c r="J75" s="164"/>
      <c r="K75" s="159"/>
    </row>
    <row r="76" spans="1:11" ht="12.75">
      <c r="A76" s="24"/>
      <c r="B76" s="24"/>
      <c r="C76" s="24">
        <v>4290</v>
      </c>
      <c r="D76" s="164"/>
      <c r="E76" s="164">
        <f>F76</f>
        <v>14000</v>
      </c>
      <c r="F76" s="164">
        <v>14000</v>
      </c>
      <c r="G76" s="164"/>
      <c r="H76" s="164"/>
      <c r="I76" s="164"/>
      <c r="J76" s="164"/>
      <c r="K76" s="159"/>
    </row>
    <row r="77" spans="1:11" ht="12.75">
      <c r="A77" s="24"/>
      <c r="B77" s="24">
        <v>85214</v>
      </c>
      <c r="C77" s="24"/>
      <c r="D77" s="164">
        <f>D78</f>
        <v>123000</v>
      </c>
      <c r="E77" s="164">
        <f aca="true" t="shared" si="5" ref="E77:J77">E79</f>
        <v>123000</v>
      </c>
      <c r="F77" s="164">
        <f>F79</f>
        <v>123000</v>
      </c>
      <c r="G77" s="164">
        <f t="shared" si="5"/>
        <v>0</v>
      </c>
      <c r="H77" s="164">
        <f t="shared" si="5"/>
        <v>0</v>
      </c>
      <c r="I77" s="164">
        <f>I79</f>
        <v>123000</v>
      </c>
      <c r="J77" s="164">
        <f t="shared" si="5"/>
        <v>0</v>
      </c>
      <c r="K77" s="159"/>
    </row>
    <row r="78" spans="1:11" ht="12.75">
      <c r="A78" s="24"/>
      <c r="B78" s="24"/>
      <c r="C78" s="24">
        <v>2010</v>
      </c>
      <c r="D78" s="164">
        <v>123000</v>
      </c>
      <c r="E78" s="164"/>
      <c r="F78" s="164"/>
      <c r="G78" s="164"/>
      <c r="H78" s="164"/>
      <c r="I78" s="164"/>
      <c r="J78" s="164"/>
      <c r="K78" s="159"/>
    </row>
    <row r="79" spans="1:11" ht="12.75">
      <c r="A79" s="24"/>
      <c r="B79" s="24"/>
      <c r="C79" s="24">
        <v>3110</v>
      </c>
      <c r="D79" s="164"/>
      <c r="E79" s="164">
        <f>F79</f>
        <v>123000</v>
      </c>
      <c r="F79" s="164">
        <f>G79+H79+I79</f>
        <v>123000</v>
      </c>
      <c r="G79" s="164"/>
      <c r="H79" s="164"/>
      <c r="I79" s="164">
        <v>123000</v>
      </c>
      <c r="J79" s="164"/>
      <c r="K79" s="159"/>
    </row>
    <row r="80" spans="1:11" ht="12.75" hidden="1">
      <c r="A80" s="24"/>
      <c r="B80" s="24"/>
      <c r="C80" s="24"/>
      <c r="D80" s="164"/>
      <c r="E80" s="164"/>
      <c r="F80" s="164"/>
      <c r="G80" s="164"/>
      <c r="H80" s="164"/>
      <c r="I80" s="164"/>
      <c r="J80" s="164"/>
      <c r="K80" s="159"/>
    </row>
    <row r="81" spans="1:11" ht="12.75" hidden="1">
      <c r="A81" s="24"/>
      <c r="B81" s="24"/>
      <c r="C81" s="24"/>
      <c r="D81" s="164"/>
      <c r="E81" s="164"/>
      <c r="F81" s="164"/>
      <c r="G81" s="164"/>
      <c r="H81" s="164"/>
      <c r="I81" s="164"/>
      <c r="J81" s="164"/>
      <c r="K81" s="159"/>
    </row>
    <row r="82" spans="1:11" ht="12.75" hidden="1">
      <c r="A82" s="24"/>
      <c r="B82" s="24"/>
      <c r="C82" s="24"/>
      <c r="D82" s="164"/>
      <c r="E82" s="164"/>
      <c r="F82" s="164"/>
      <c r="G82" s="164"/>
      <c r="H82" s="164"/>
      <c r="I82" s="164"/>
      <c r="J82" s="164"/>
      <c r="K82" s="159"/>
    </row>
    <row r="83" spans="1:11" ht="12.75" hidden="1">
      <c r="A83" s="24"/>
      <c r="B83" s="24"/>
      <c r="C83" s="24"/>
      <c r="D83" s="164"/>
      <c r="E83" s="164"/>
      <c r="F83" s="164"/>
      <c r="G83" s="164"/>
      <c r="H83" s="164"/>
      <c r="I83" s="164"/>
      <c r="J83" s="164"/>
      <c r="K83" s="159"/>
    </row>
    <row r="84" spans="1:11" ht="12.75" hidden="1">
      <c r="A84" s="24"/>
      <c r="B84" s="24"/>
      <c r="C84" s="24"/>
      <c r="D84" s="164"/>
      <c r="E84" s="164"/>
      <c r="F84" s="164"/>
      <c r="G84" s="164"/>
      <c r="H84" s="164"/>
      <c r="I84" s="164"/>
      <c r="J84" s="164"/>
      <c r="K84" s="159"/>
    </row>
    <row r="85" spans="1:11" s="59" customFormat="1" ht="15">
      <c r="A85" s="535" t="s">
        <v>127</v>
      </c>
      <c r="B85" s="535"/>
      <c r="C85" s="535"/>
      <c r="D85" s="161">
        <f>D21+D31+D48+D54+D7</f>
        <v>4545193</v>
      </c>
      <c r="E85" s="161">
        <f aca="true" t="shared" si="6" ref="E85:K85">E21+E31+E48+E54+E7</f>
        <v>4545193</v>
      </c>
      <c r="F85" s="161">
        <f t="shared" si="6"/>
        <v>4545193</v>
      </c>
      <c r="G85" s="161">
        <f>G21+G31+G48+G54+G7</f>
        <v>157354</v>
      </c>
      <c r="H85" s="161">
        <f t="shared" si="6"/>
        <v>28381</v>
      </c>
      <c r="I85" s="161">
        <f t="shared" si="6"/>
        <v>4310490</v>
      </c>
      <c r="J85" s="161">
        <f t="shared" si="6"/>
        <v>0</v>
      </c>
      <c r="K85" s="161">
        <f t="shared" si="6"/>
        <v>14000</v>
      </c>
    </row>
    <row r="88" spans="8:9" ht="12.75">
      <c r="H88" s="454" t="s">
        <v>5</v>
      </c>
      <c r="I88" s="454"/>
    </row>
    <row r="89" spans="8:9" ht="12.75">
      <c r="H89" s="149"/>
      <c r="I89" s="149"/>
    </row>
    <row r="90" spans="8:9" ht="12.75">
      <c r="H90" s="454" t="s">
        <v>6</v>
      </c>
      <c r="I90" s="454"/>
    </row>
  </sheetData>
  <mergeCells count="14">
    <mergeCell ref="H90:I90"/>
    <mergeCell ref="A85:C85"/>
    <mergeCell ref="K3:K5"/>
    <mergeCell ref="G4:I4"/>
    <mergeCell ref="J4:J5"/>
    <mergeCell ref="F3:J3"/>
    <mergeCell ref="F4:F5"/>
    <mergeCell ref="D3:D5"/>
    <mergeCell ref="E3:E5"/>
    <mergeCell ref="A3:A5"/>
    <mergeCell ref="B3:B5"/>
    <mergeCell ref="C3:C5"/>
    <mergeCell ref="A1:K1"/>
    <mergeCell ref="H88:I88"/>
  </mergeCells>
  <printOptions horizontalCentered="1"/>
  <pageMargins left="0.5511811023622047" right="0.5511811023622047" top="1.08" bottom="0.72" header="0.5118110236220472" footer="0.41"/>
  <pageSetup horizontalDpi="300" verticalDpi="300" orientation="landscape" paperSize="9" scale="90" r:id="rId1"/>
  <headerFooter alignWithMargins="0">
    <oddHeader>&amp;RZałącznik nr &amp;A
do uchwały Rady Gminy Nr XXII/198/08
z dnia 29 grudnia 2008r.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workbookViewId="0" topLeftCell="A1">
      <selection activeCell="H26" sqref="H26:I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1:10" ht="45" customHeight="1">
      <c r="A1" s="534" t="s">
        <v>222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6" ht="15.75">
      <c r="A2" s="11"/>
      <c r="B2" s="11"/>
      <c r="C2" s="11"/>
      <c r="D2" s="11"/>
      <c r="E2" s="11"/>
      <c r="F2" s="11"/>
    </row>
    <row r="3" spans="1:10" ht="13.5" customHeight="1">
      <c r="A3" s="5"/>
      <c r="B3" s="5"/>
      <c r="C3" s="5"/>
      <c r="D3" s="5"/>
      <c r="E3" s="5"/>
      <c r="F3" s="5"/>
      <c r="J3" s="58" t="s">
        <v>54</v>
      </c>
    </row>
    <row r="4" spans="1:10" ht="20.25" customHeight="1">
      <c r="A4" s="426" t="s">
        <v>9</v>
      </c>
      <c r="B4" s="531" t="s">
        <v>10</v>
      </c>
      <c r="C4" s="531" t="s">
        <v>128</v>
      </c>
      <c r="D4" s="461" t="s">
        <v>118</v>
      </c>
      <c r="E4" s="461" t="s">
        <v>153</v>
      </c>
      <c r="F4" s="461" t="s">
        <v>88</v>
      </c>
      <c r="G4" s="461"/>
      <c r="H4" s="461"/>
      <c r="I4" s="461"/>
      <c r="J4" s="461"/>
    </row>
    <row r="5" spans="1:10" ht="18" customHeight="1">
      <c r="A5" s="426"/>
      <c r="B5" s="532"/>
      <c r="C5" s="532"/>
      <c r="D5" s="426"/>
      <c r="E5" s="461"/>
      <c r="F5" s="461" t="s">
        <v>116</v>
      </c>
      <c r="G5" s="461" t="s">
        <v>13</v>
      </c>
      <c r="H5" s="461"/>
      <c r="I5" s="461"/>
      <c r="J5" s="461" t="s">
        <v>117</v>
      </c>
    </row>
    <row r="6" spans="1:10" ht="69" customHeight="1">
      <c r="A6" s="426"/>
      <c r="B6" s="533"/>
      <c r="C6" s="533"/>
      <c r="D6" s="426"/>
      <c r="E6" s="461"/>
      <c r="F6" s="461"/>
      <c r="G6" s="17" t="s">
        <v>113</v>
      </c>
      <c r="H6" s="17" t="s">
        <v>114</v>
      </c>
      <c r="I6" s="17" t="s">
        <v>154</v>
      </c>
      <c r="J6" s="461"/>
    </row>
    <row r="7" spans="1:10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0" ht="19.5" customHeight="1">
      <c r="A8" s="173">
        <v>852</v>
      </c>
      <c r="B8" s="174">
        <v>85295</v>
      </c>
      <c r="C8" s="174">
        <v>2023</v>
      </c>
      <c r="D8" s="169">
        <v>237456</v>
      </c>
      <c r="E8" s="169">
        <f>F8+J8</f>
        <v>237456</v>
      </c>
      <c r="F8" s="169">
        <v>237456</v>
      </c>
      <c r="G8" s="169">
        <v>41146</v>
      </c>
      <c r="H8" s="169">
        <v>7374</v>
      </c>
      <c r="I8" s="169"/>
      <c r="J8" s="169"/>
    </row>
    <row r="9" spans="1:10" ht="19.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19.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0" ht="19.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19.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</row>
    <row r="13" spans="1:10" ht="19.5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ht="19.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0" ht="19.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ht="19.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</row>
    <row r="17" spans="1:10" ht="19.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</row>
    <row r="18" spans="1:10" ht="19.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ht="19.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ht="19.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 ht="24.75" customHeight="1">
      <c r="A21" s="541" t="s">
        <v>127</v>
      </c>
      <c r="B21" s="542"/>
      <c r="C21" s="543"/>
      <c r="D21" s="335">
        <f aca="true" t="shared" si="0" ref="D21:J21">D8</f>
        <v>237456</v>
      </c>
      <c r="E21" s="172">
        <f t="shared" si="0"/>
        <v>237456</v>
      </c>
      <c r="F21" s="172">
        <f t="shared" si="0"/>
        <v>237456</v>
      </c>
      <c r="G21" s="172">
        <f t="shared" si="0"/>
        <v>41146</v>
      </c>
      <c r="H21" s="172">
        <f t="shared" si="0"/>
        <v>7374</v>
      </c>
      <c r="I21" s="172">
        <f t="shared" si="0"/>
        <v>0</v>
      </c>
      <c r="J21" s="172">
        <f t="shared" si="0"/>
        <v>0</v>
      </c>
    </row>
    <row r="24" spans="8:9" ht="12.75">
      <c r="H24" s="454" t="s">
        <v>5</v>
      </c>
      <c r="I24" s="454"/>
    </row>
    <row r="25" spans="1:9" ht="14.25">
      <c r="A25" s="64" t="s">
        <v>152</v>
      </c>
      <c r="H25" s="149"/>
      <c r="I25" s="149"/>
    </row>
    <row r="26" spans="8:9" ht="12.75">
      <c r="H26" s="454" t="s">
        <v>6</v>
      </c>
      <c r="I26" s="454"/>
    </row>
  </sheetData>
  <mergeCells count="13">
    <mergeCell ref="H26:I26"/>
    <mergeCell ref="A21:C21"/>
    <mergeCell ref="C4:C6"/>
    <mergeCell ref="D4:D6"/>
    <mergeCell ref="H24:I24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XXII/198/08.
z dnia  29 grudnia 2008r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6"/>
  <sheetViews>
    <sheetView zoomScale="75" zoomScaleNormal="75" workbookViewId="0" topLeftCell="A1">
      <selection activeCell="H26" sqref="H26:I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534" t="s">
        <v>223</v>
      </c>
      <c r="B1" s="534"/>
      <c r="C1" s="534"/>
      <c r="D1" s="534"/>
      <c r="E1" s="534"/>
      <c r="F1" s="534"/>
      <c r="G1" s="534"/>
      <c r="H1" s="534"/>
      <c r="I1" s="534"/>
      <c r="J1" s="534"/>
    </row>
    <row r="3" ht="12.75">
      <c r="J3" s="58" t="s">
        <v>54</v>
      </c>
    </row>
    <row r="4" spans="1:79" ht="20.25" customHeight="1">
      <c r="A4" s="426" t="s">
        <v>9</v>
      </c>
      <c r="B4" s="531" t="s">
        <v>10</v>
      </c>
      <c r="C4" s="531" t="s">
        <v>128</v>
      </c>
      <c r="D4" s="461" t="s">
        <v>118</v>
      </c>
      <c r="E4" s="461" t="s">
        <v>153</v>
      </c>
      <c r="F4" s="461" t="s">
        <v>88</v>
      </c>
      <c r="G4" s="461"/>
      <c r="H4" s="461"/>
      <c r="I4" s="461"/>
      <c r="J4" s="461"/>
      <c r="BX4" s="1"/>
      <c r="BY4" s="1"/>
      <c r="BZ4" s="1"/>
      <c r="CA4" s="1"/>
    </row>
    <row r="5" spans="1:79" ht="18" customHeight="1">
      <c r="A5" s="426"/>
      <c r="B5" s="532"/>
      <c r="C5" s="532"/>
      <c r="D5" s="426"/>
      <c r="E5" s="461"/>
      <c r="F5" s="461" t="s">
        <v>116</v>
      </c>
      <c r="G5" s="461" t="s">
        <v>13</v>
      </c>
      <c r="H5" s="461"/>
      <c r="I5" s="461"/>
      <c r="J5" s="461" t="s">
        <v>117</v>
      </c>
      <c r="BX5" s="1"/>
      <c r="BY5" s="1"/>
      <c r="BZ5" s="1"/>
      <c r="CA5" s="1"/>
    </row>
    <row r="6" spans="1:79" ht="69" customHeight="1">
      <c r="A6" s="426"/>
      <c r="B6" s="533"/>
      <c r="C6" s="533"/>
      <c r="D6" s="426"/>
      <c r="E6" s="461"/>
      <c r="F6" s="461"/>
      <c r="G6" s="17" t="s">
        <v>113</v>
      </c>
      <c r="H6" s="17" t="s">
        <v>114</v>
      </c>
      <c r="I6" s="17" t="s">
        <v>115</v>
      </c>
      <c r="J6" s="461"/>
      <c r="BX6" s="1"/>
      <c r="BY6" s="1"/>
      <c r="BZ6" s="1"/>
      <c r="CA6" s="1"/>
    </row>
    <row r="7" spans="1:79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BX7" s="1"/>
      <c r="BY7" s="1"/>
      <c r="BZ7" s="1"/>
      <c r="CA7" s="1"/>
    </row>
    <row r="8" spans="1:79" ht="19.5" customHeight="1">
      <c r="A8" s="175" t="s">
        <v>230</v>
      </c>
      <c r="B8" s="175" t="s">
        <v>238</v>
      </c>
      <c r="C8" s="32">
        <v>2710</v>
      </c>
      <c r="D8" s="20">
        <v>0</v>
      </c>
      <c r="E8" s="169">
        <f>F8+J8</f>
        <v>1500</v>
      </c>
      <c r="F8" s="169">
        <f>G8+H8+I8</f>
        <v>1500</v>
      </c>
      <c r="G8" s="169"/>
      <c r="H8" s="169"/>
      <c r="I8" s="169">
        <v>1500</v>
      </c>
      <c r="J8" s="169"/>
      <c r="BX8" s="1"/>
      <c r="BY8" s="1"/>
      <c r="BZ8" s="1"/>
      <c r="CA8" s="1"/>
    </row>
    <row r="9" spans="1:79" ht="19.5" customHeight="1">
      <c r="A9" s="21"/>
      <c r="B9" s="21"/>
      <c r="C9" s="21"/>
      <c r="D9" s="21"/>
      <c r="E9" s="170"/>
      <c r="F9" s="170"/>
      <c r="G9" s="170"/>
      <c r="H9" s="170"/>
      <c r="I9" s="170"/>
      <c r="J9" s="170"/>
      <c r="BX9" s="1"/>
      <c r="BY9" s="1"/>
      <c r="BZ9" s="1"/>
      <c r="CA9" s="1"/>
    </row>
    <row r="10" spans="1:79" ht="19.5" customHeight="1">
      <c r="A10" s="21"/>
      <c r="B10" s="21"/>
      <c r="C10" s="21"/>
      <c r="D10" s="21"/>
      <c r="E10" s="170"/>
      <c r="F10" s="170"/>
      <c r="G10" s="170"/>
      <c r="H10" s="170"/>
      <c r="I10" s="170"/>
      <c r="J10" s="170"/>
      <c r="BX10" s="1"/>
      <c r="BY10" s="1"/>
      <c r="BZ10" s="1"/>
      <c r="CA10" s="1"/>
    </row>
    <row r="11" spans="1:79" ht="19.5" customHeight="1">
      <c r="A11" s="21"/>
      <c r="B11" s="21"/>
      <c r="C11" s="21"/>
      <c r="D11" s="21"/>
      <c r="E11" s="170"/>
      <c r="F11" s="170"/>
      <c r="G11" s="170"/>
      <c r="H11" s="170"/>
      <c r="I11" s="170"/>
      <c r="J11" s="170"/>
      <c r="BX11" s="1"/>
      <c r="BY11" s="1"/>
      <c r="BZ11" s="1"/>
      <c r="CA11" s="1"/>
    </row>
    <row r="12" spans="1:79" ht="19.5" customHeight="1">
      <c r="A12" s="21"/>
      <c r="B12" s="21"/>
      <c r="C12" s="21"/>
      <c r="D12" s="21"/>
      <c r="E12" s="170"/>
      <c r="F12" s="170"/>
      <c r="G12" s="170"/>
      <c r="H12" s="170"/>
      <c r="I12" s="170"/>
      <c r="J12" s="170"/>
      <c r="BX12" s="1"/>
      <c r="BY12" s="1"/>
      <c r="BZ12" s="1"/>
      <c r="CA12" s="1"/>
    </row>
    <row r="13" spans="1:79" ht="19.5" customHeight="1">
      <c r="A13" s="21"/>
      <c r="B13" s="21"/>
      <c r="C13" s="21"/>
      <c r="D13" s="21"/>
      <c r="E13" s="170"/>
      <c r="F13" s="170"/>
      <c r="G13" s="170"/>
      <c r="H13" s="170"/>
      <c r="I13" s="170"/>
      <c r="J13" s="170"/>
      <c r="BX13" s="1"/>
      <c r="BY13" s="1"/>
      <c r="BZ13" s="1"/>
      <c r="CA13" s="1"/>
    </row>
    <row r="14" spans="1:79" ht="19.5" customHeight="1">
      <c r="A14" s="21"/>
      <c r="B14" s="21"/>
      <c r="C14" s="21"/>
      <c r="D14" s="21"/>
      <c r="E14" s="170"/>
      <c r="F14" s="170"/>
      <c r="G14" s="170"/>
      <c r="H14" s="170"/>
      <c r="I14" s="170"/>
      <c r="J14" s="170"/>
      <c r="BX14" s="1"/>
      <c r="BY14" s="1"/>
      <c r="BZ14" s="1"/>
      <c r="CA14" s="1"/>
    </row>
    <row r="15" spans="1:79" ht="19.5" customHeight="1">
      <c r="A15" s="21"/>
      <c r="B15" s="21"/>
      <c r="C15" s="21"/>
      <c r="D15" s="21"/>
      <c r="E15" s="170"/>
      <c r="F15" s="170"/>
      <c r="G15" s="170"/>
      <c r="H15" s="170"/>
      <c r="I15" s="170"/>
      <c r="J15" s="170"/>
      <c r="BX15" s="1"/>
      <c r="BY15" s="1"/>
      <c r="BZ15" s="1"/>
      <c r="CA15" s="1"/>
    </row>
    <row r="16" spans="1:79" ht="19.5" customHeight="1">
      <c r="A16" s="21"/>
      <c r="B16" s="21"/>
      <c r="C16" s="21"/>
      <c r="D16" s="21"/>
      <c r="E16" s="170"/>
      <c r="F16" s="170"/>
      <c r="G16" s="170"/>
      <c r="H16" s="170"/>
      <c r="I16" s="170"/>
      <c r="J16" s="170"/>
      <c r="BX16" s="1"/>
      <c r="BY16" s="1"/>
      <c r="BZ16" s="1"/>
      <c r="CA16" s="1"/>
    </row>
    <row r="17" spans="1:79" ht="19.5" customHeight="1">
      <c r="A17" s="21"/>
      <c r="B17" s="21"/>
      <c r="C17" s="21"/>
      <c r="D17" s="21"/>
      <c r="E17" s="170"/>
      <c r="F17" s="170"/>
      <c r="G17" s="170"/>
      <c r="H17" s="170"/>
      <c r="I17" s="170"/>
      <c r="J17" s="170"/>
      <c r="BX17" s="1"/>
      <c r="BY17" s="1"/>
      <c r="BZ17" s="1"/>
      <c r="CA17" s="1"/>
    </row>
    <row r="18" spans="1:79" ht="19.5" customHeight="1">
      <c r="A18" s="21"/>
      <c r="B18" s="21"/>
      <c r="C18" s="21"/>
      <c r="D18" s="21"/>
      <c r="E18" s="170"/>
      <c r="F18" s="170"/>
      <c r="G18" s="170"/>
      <c r="H18" s="170"/>
      <c r="I18" s="170"/>
      <c r="J18" s="170"/>
      <c r="BX18" s="1"/>
      <c r="BY18" s="1"/>
      <c r="BZ18" s="1"/>
      <c r="CA18" s="1"/>
    </row>
    <row r="19" spans="1:79" ht="19.5" customHeight="1">
      <c r="A19" s="21"/>
      <c r="B19" s="21"/>
      <c r="C19" s="21"/>
      <c r="D19" s="21"/>
      <c r="E19" s="170"/>
      <c r="F19" s="170"/>
      <c r="G19" s="170"/>
      <c r="H19" s="170"/>
      <c r="I19" s="170"/>
      <c r="J19" s="170"/>
      <c r="BX19" s="1"/>
      <c r="BY19" s="1"/>
      <c r="BZ19" s="1"/>
      <c r="CA19" s="1"/>
    </row>
    <row r="20" spans="1:79" ht="19.5" customHeight="1">
      <c r="A20" s="22"/>
      <c r="B20" s="22"/>
      <c r="C20" s="22"/>
      <c r="D20" s="22"/>
      <c r="E20" s="171"/>
      <c r="F20" s="171"/>
      <c r="G20" s="171"/>
      <c r="H20" s="171"/>
      <c r="I20" s="171"/>
      <c r="J20" s="171"/>
      <c r="BX20" s="1"/>
      <c r="BY20" s="1"/>
      <c r="BZ20" s="1"/>
      <c r="CA20" s="1"/>
    </row>
    <row r="21" spans="1:79" ht="24.75" customHeight="1">
      <c r="A21" s="544" t="s">
        <v>127</v>
      </c>
      <c r="B21" s="545"/>
      <c r="C21" s="546"/>
      <c r="D21" s="334">
        <f aca="true" t="shared" si="0" ref="D21:J21">D8</f>
        <v>0</v>
      </c>
      <c r="E21" s="172">
        <f t="shared" si="0"/>
        <v>1500</v>
      </c>
      <c r="F21" s="172">
        <f t="shared" si="0"/>
        <v>1500</v>
      </c>
      <c r="G21" s="172">
        <f t="shared" si="0"/>
        <v>0</v>
      </c>
      <c r="H21" s="172">
        <f t="shared" si="0"/>
        <v>0</v>
      </c>
      <c r="I21" s="172">
        <f t="shared" si="0"/>
        <v>1500</v>
      </c>
      <c r="J21" s="172">
        <f t="shared" si="0"/>
        <v>0</v>
      </c>
      <c r="BX21" s="1"/>
      <c r="BY21" s="1"/>
      <c r="BZ21" s="1"/>
      <c r="CA21" s="1"/>
    </row>
    <row r="24" spans="1:9" ht="14.25">
      <c r="A24" s="64" t="s">
        <v>152</v>
      </c>
      <c r="H24" s="454" t="s">
        <v>5</v>
      </c>
      <c r="I24" s="454"/>
    </row>
    <row r="25" spans="8:9" ht="12.75">
      <c r="H25" s="149"/>
      <c r="I25" s="149"/>
    </row>
    <row r="26" spans="8:9" ht="12.75">
      <c r="H26" s="454" t="s">
        <v>6</v>
      </c>
      <c r="I26" s="454"/>
    </row>
  </sheetData>
  <mergeCells count="13">
    <mergeCell ref="H26:I26"/>
    <mergeCell ref="A21:C21"/>
    <mergeCell ref="G5:I5"/>
    <mergeCell ref="H24:I24"/>
    <mergeCell ref="J5:J6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XXII/198/08
z dnia 29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2009-01-06T07:59:51Z</cp:lastPrinted>
  <dcterms:created xsi:type="dcterms:W3CDTF">1998-12-09T13:02:10Z</dcterms:created>
  <dcterms:modified xsi:type="dcterms:W3CDTF">2009-01-07T10:53:10Z</dcterms:modified>
  <cp:category/>
  <cp:version/>
  <cp:contentType/>
  <cp:contentStatus/>
</cp:coreProperties>
</file>