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<sst xmlns="http://schemas.openxmlformats.org/spreadsheetml/2006/main" count="318" uniqueCount="144">
  <si>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</si>
  <si>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</si>
  <si>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</si>
  <si>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</si>
  <si>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</si>
  <si>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</si>
  <si>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</si>
  <si>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</si>
  <si>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</si>
  <si>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</si>
  <si>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</si>
  <si>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</si>
  <si>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</si>
  <si>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</si>
  <si>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</si>
  <si>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</si>
  <si>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</si>
  <si>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</si>
  <si>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</si>
  <si>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</si>
  <si>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</si>
  <si>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</si>
  <si>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</si>
  <si>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</si>
  <si>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</si>
  <si>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</si>
  <si>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</si>
  <si>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</si>
  <si>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</si>
  <si>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kary i odszkodowania wypłacane na rzecz osób prawnych i innych jednostek organizacyjnych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</si>
  <si>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</si>
  <si>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</si>
  <si>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</si>
  <si>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</si>
  <si>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</si>
  <si>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</si>
  <si>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</si>
  <si>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</si>
  <si>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</si>
  <si>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</si>
  <si>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</si>
  <si>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</si>
  <si>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</si>
  <si>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</si>
  <si>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</si>
  <si>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</si>
  <si>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</si>
  <si>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</si>
  <si>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</si>
  <si>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</si>
  <si>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</si>
  <si>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</si>
  <si>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</si>
  <si>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</si>
  <si>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</si>
  <si>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</si>
  <si>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</si>
  <si>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</si>
  <si>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</si>
  <si>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</si>
  <si>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</si>
  <si>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</si>
  <si>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</si>
  <si>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</si>
  <si>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</si>
  <si>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</si>
  <si>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</si>
  <si>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Zasiłki rodzinne,pielęgnacyjne i wychowawcze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</si>
  <si>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</si>
  <si>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</si>
  <si>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</si>
  <si>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</si>
  <si>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</si>
  <si>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</si>
  <si>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</si>
  <si>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</si>
  <si>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</si>
  <si>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</si>
  <si>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</si>
  <si>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</si>
  <si>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WYDATKI     OGÓŁEM  :</t>
  </si>
  <si>
    <t xml:space="preserve"> z  tego :</t>
  </si>
  <si>
    <t>a/ wydatki bieżące</t>
  </si>
  <si>
    <t>w tym :</t>
  </si>
  <si>
    <t>wynagrodzenia i pochodne od wynagrodzeń</t>
  </si>
  <si>
    <t>dotacje</t>
  </si>
  <si>
    <t>na obsługę długu j.s.t.</t>
  </si>
  <si>
    <t>T R E Ś Ć</t>
  </si>
  <si>
    <t>z tytułu poręczeń i gwarancji udziel.przez j.s.t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</si>
  <si>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</si>
  <si>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</si>
  <si>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</si>
  <si>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</si>
  <si>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</si>
  <si>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</si>
  <si>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</si>
  <si>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x</t>
  </si>
  <si>
    <t>PLAN      NA    2005  ROK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</si>
  <si>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</si>
  <si>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</si>
  <si>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</si>
  <si>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</si>
  <si>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Świadczenia rodzinne oraz składki na ubezpieczenia emerytalne i rentowe z ubezpieczenia społecznego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</si>
  <si>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</si>
  <si>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</si>
  <si>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</si>
  <si>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</si>
  <si>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Wpływy z podatku rolnego,podatku leśnego,podatku od czynności cywilnoprawnych , podatków  i opłat  lokalnych od osób prawnych i innych jednostek organizacyjnych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</si>
  <si>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</si>
  <si>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</si>
  <si>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</si>
  <si>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</si>
  <si>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dotacja celowa z budżetu na finansowanie lub dofinansowanie zadań  zleconych do realizacji pozostałym jednostkom  niezaliczanym do sektora finansów publicznych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</si>
  <si>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</si>
  <si>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</si>
  <si>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społeczne</t>
  </si>
  <si>
    <t>Usuwanie skutków klęsk żywiołowych</t>
  </si>
  <si>
    <t>dotacja celowa z budżetu na finansowanie lub dofinansowanie  zadań zleconych do realizacji pozostałym jednostkom nie zaliczanym do sektora finansów publicznych</t>
  </si>
  <si>
    <t>wynagrodzenia bezosobowe</t>
  </si>
  <si>
    <t>opłaty za usługi internetowe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</si>
  <si>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</si>
  <si>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</si>
  <si>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</si>
  <si>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</si>
  <si>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</si>
  <si>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</si>
  <si>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 xml:space="preserve">b) wydatki majątkowe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</si>
  <si>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</si>
  <si>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</si>
  <si>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</si>
  <si>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</si>
  <si>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</si>
  <si>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</si>
  <si>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</si>
  <si>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</si>
  <si>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 xml:space="preserve">zwrot do budżetu państwa nienależnie pobranej  subwencji ogólnej za lata poprzednie </t>
  </si>
  <si>
    <t xml:space="preserve">odsetki od dotacji wykorzystanych niezgodnie z przeznaczeniem lub pobranych w nadmiernej wysokości </t>
  </si>
  <si>
    <t>Część wyrównawcza subwencji ogólnej dla gmin</t>
  </si>
  <si>
    <t>zakup usług pozostałych-środki  na sfinansowanie projektu w ramach Leader+schemat I SPO</t>
  </si>
  <si>
    <t>Lecznictwo ambulatoryjne</t>
  </si>
  <si>
    <t>Z dnia 28 kwietnia   2005r</t>
  </si>
  <si>
    <t>Pomoc materialna dla uczniów</t>
  </si>
  <si>
    <t>inne formy pomocy dla uczniów</t>
  </si>
  <si>
    <t>Do uchwały Rady Gminy Biskupiec Nr XXX/185/05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</si>
</sst>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4" fontId="2" fillId="3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2" borderId="0" xfId="0" applyNumberFormat="1" applyFill="1" applyBorder="1" applyAlignment="1">
      <alignment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8"/>
  <sheetViews>
    <sheetView tabSelected="1" zoomScale="75" zoomScaleNormal="75" zoomScaleSheetLayoutView="100" workbookViewId="0" topLeftCell="A1">
      <selection activeCell="D10" sqref="D7:D10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4.25390625" style="0" customWidth="1"/>
    <col min="8" max="8" width="15.125" style="0" customWidth="1"/>
    <col min="9" max="9" width="16.875" style="0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81" t="s">
        <v>143</v>
      </c>
      <c r="B2" s="81"/>
      <c r="C2" s="81"/>
      <c r="D2" s="81"/>
      <c r="E2" s="6"/>
      <c r="F2" s="6"/>
    </row>
    <row r="3" spans="1:6" ht="15.75">
      <c r="A3" s="81" t="s">
        <v>140</v>
      </c>
      <c r="B3" s="81"/>
      <c r="C3" s="81"/>
      <c r="D3" s="81"/>
      <c r="E3" s="6"/>
      <c r="F3" s="6"/>
    </row>
    <row r="4" spans="1:13" ht="15">
      <c r="A4" s="6"/>
      <c r="B4" s="6"/>
      <c r="C4" s="6"/>
      <c r="D4" s="6"/>
      <c r="E4" s="6"/>
      <c r="F4" s="6"/>
      <c r="H4" s="5"/>
      <c r="I4" s="5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5"/>
      <c r="I5" s="5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5"/>
      <c r="I6" s="5"/>
      <c r="J6" s="5"/>
      <c r="K6" s="5"/>
      <c r="L6" s="5"/>
      <c r="M6" s="5"/>
    </row>
    <row r="7" spans="1:9" s="2" customFormat="1" ht="56.25" customHeight="1">
      <c r="A7" s="78" t="s">
        <v>2</v>
      </c>
      <c r="B7" s="78" t="s">
        <v>3</v>
      </c>
      <c r="C7" s="78" t="s">
        <v>89</v>
      </c>
      <c r="D7" s="82" t="s">
        <v>87</v>
      </c>
      <c r="E7" s="90"/>
      <c r="F7" s="90" t="s">
        <v>97</v>
      </c>
      <c r="G7" s="85" t="s">
        <v>131</v>
      </c>
      <c r="H7" s="86"/>
      <c r="I7" s="87" t="s">
        <v>132</v>
      </c>
    </row>
    <row r="8" spans="1:9" s="3" customFormat="1" ht="12.75" customHeight="1" hidden="1">
      <c r="A8" s="79"/>
      <c r="B8" s="79"/>
      <c r="C8" s="79"/>
      <c r="D8" s="83"/>
      <c r="E8" s="91"/>
      <c r="F8" s="92"/>
      <c r="G8" s="57"/>
      <c r="H8" s="57"/>
      <c r="I8" s="88"/>
    </row>
    <row r="9" spans="1:9" s="3" customFormat="1" ht="15" customHeight="1">
      <c r="A9" s="80"/>
      <c r="B9" s="80"/>
      <c r="C9" s="80"/>
      <c r="D9" s="84"/>
      <c r="E9" s="92"/>
      <c r="F9" s="4"/>
      <c r="G9" s="58" t="s">
        <v>133</v>
      </c>
      <c r="H9" s="58" t="s">
        <v>134</v>
      </c>
      <c r="I9" s="89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58">
        <v>6</v>
      </c>
      <c r="H10" s="58">
        <v>7</v>
      </c>
      <c r="I10" s="58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F12+F16+F18</f>
        <v>6985125</v>
      </c>
      <c r="G11" s="60">
        <f>G12+G16+G18</f>
        <v>48089</v>
      </c>
      <c r="H11" s="60">
        <f>H12+H16+H18</f>
        <v>1311950</v>
      </c>
      <c r="I11" s="60">
        <f>I12+I16+I18</f>
        <v>5721264</v>
      </c>
    </row>
    <row r="12" spans="1:9" s="49" customFormat="1" ht="33.75" customHeight="1">
      <c r="A12" s="25"/>
      <c r="B12" s="25" t="s">
        <v>6</v>
      </c>
      <c r="C12" s="30"/>
      <c r="D12" s="47" t="s">
        <v>7</v>
      </c>
      <c r="E12" s="48"/>
      <c r="F12" s="48">
        <f>F13+F14+F15</f>
        <v>6818730</v>
      </c>
      <c r="G12" s="41">
        <f>G13+G15</f>
        <v>48089</v>
      </c>
      <c r="H12" s="41">
        <f>H13+H15</f>
        <v>1311950</v>
      </c>
      <c r="I12" s="41">
        <f>I13+I14+I15</f>
        <v>5554869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1824548</v>
      </c>
      <c r="G13" s="12">
        <v>12022</v>
      </c>
      <c r="H13" s="12">
        <v>340614</v>
      </c>
      <c r="I13" s="12">
        <f>F13+G13-H13</f>
        <v>1495956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12"/>
      <c r="H14" s="12"/>
      <c r="I14" s="12"/>
    </row>
    <row r="15" spans="1:9" s="46" customFormat="1" ht="27.75" customHeight="1">
      <c r="A15" s="26"/>
      <c r="B15" s="26"/>
      <c r="C15" s="17">
        <v>6059</v>
      </c>
      <c r="D15" s="27" t="s">
        <v>8</v>
      </c>
      <c r="E15" s="9"/>
      <c r="F15" s="9">
        <v>4994182</v>
      </c>
      <c r="G15" s="12">
        <v>36067</v>
      </c>
      <c r="H15" s="12">
        <v>971336</v>
      </c>
      <c r="I15" s="12">
        <f>F15+G15-H15</f>
        <v>4058913</v>
      </c>
    </row>
    <row r="16" spans="1:9" s="49" customFormat="1" ht="15.75">
      <c r="A16" s="25"/>
      <c r="B16" s="25" t="s">
        <v>9</v>
      </c>
      <c r="C16" s="30"/>
      <c r="D16" s="42" t="s">
        <v>10</v>
      </c>
      <c r="E16" s="48"/>
      <c r="F16" s="48">
        <f>F17</f>
        <v>16395</v>
      </c>
      <c r="G16" s="62"/>
      <c r="H16" s="62"/>
      <c r="I16" s="63">
        <f>I17</f>
        <v>16395</v>
      </c>
    </row>
    <row r="17" spans="1:9" s="3" customFormat="1" ht="42" customHeight="1">
      <c r="A17" s="25"/>
      <c r="B17" s="26"/>
      <c r="C17" s="17">
        <v>2850</v>
      </c>
      <c r="D17" s="28" t="s">
        <v>130</v>
      </c>
      <c r="E17" s="9"/>
      <c r="F17" s="9">
        <v>16395</v>
      </c>
      <c r="G17" s="76"/>
      <c r="H17" s="76"/>
      <c r="I17" s="12">
        <f>F17+G17-H17</f>
        <v>16395</v>
      </c>
    </row>
    <row r="18" spans="1:9" s="49" customFormat="1" ht="47.25">
      <c r="A18" s="25"/>
      <c r="B18" s="25" t="s">
        <v>128</v>
      </c>
      <c r="C18" s="30"/>
      <c r="D18" s="42" t="s">
        <v>129</v>
      </c>
      <c r="E18" s="48"/>
      <c r="F18" s="48">
        <f>SUM(F19)</f>
        <v>150000</v>
      </c>
      <c r="G18" s="75"/>
      <c r="H18" s="75"/>
      <c r="I18" s="41">
        <f>I19</f>
        <v>150000</v>
      </c>
    </row>
    <row r="19" spans="1:9" s="3" customFormat="1" ht="45">
      <c r="A19" s="25"/>
      <c r="B19" s="26"/>
      <c r="C19" s="17">
        <v>4300</v>
      </c>
      <c r="D19" s="27" t="s">
        <v>138</v>
      </c>
      <c r="E19" s="9"/>
      <c r="F19" s="9">
        <v>150000</v>
      </c>
      <c r="G19" s="76"/>
      <c r="H19" s="76"/>
      <c r="I19" s="12">
        <f>F19++G19-H19</f>
        <v>150000</v>
      </c>
    </row>
    <row r="20" spans="1:9" s="3" customFormat="1" ht="15.75">
      <c r="A20" s="21" t="s">
        <v>12</v>
      </c>
      <c r="B20" s="29"/>
      <c r="C20" s="20"/>
      <c r="D20" s="24" t="s">
        <v>13</v>
      </c>
      <c r="E20" s="8"/>
      <c r="F20" s="8">
        <f>F21</f>
        <v>11241</v>
      </c>
      <c r="G20" s="59"/>
      <c r="H20" s="59"/>
      <c r="I20" s="60">
        <f>I21</f>
        <v>11241</v>
      </c>
    </row>
    <row r="21" spans="1:9" s="49" customFormat="1" ht="15.75">
      <c r="A21" s="25"/>
      <c r="B21" s="25" t="s">
        <v>14</v>
      </c>
      <c r="C21" s="30"/>
      <c r="D21" s="42" t="s">
        <v>11</v>
      </c>
      <c r="E21" s="48"/>
      <c r="F21" s="48">
        <f>F22+F23</f>
        <v>11241</v>
      </c>
      <c r="G21" s="62"/>
      <c r="H21" s="62"/>
      <c r="I21" s="63">
        <f>I22+I23</f>
        <v>11241</v>
      </c>
    </row>
    <row r="22" spans="1:9" s="3" customFormat="1" ht="15.75">
      <c r="A22" s="25"/>
      <c r="B22" s="26"/>
      <c r="C22" s="17">
        <v>4210</v>
      </c>
      <c r="D22" s="27" t="s">
        <v>15</v>
      </c>
      <c r="E22" s="9"/>
      <c r="F22" s="9">
        <v>10926</v>
      </c>
      <c r="G22" s="64"/>
      <c r="H22" s="64"/>
      <c r="I22" s="65">
        <f>F22+G22-H22</f>
        <v>10926</v>
      </c>
    </row>
    <row r="23" spans="1:9" s="3" customFormat="1" ht="15.75">
      <c r="A23" s="25"/>
      <c r="B23" s="26"/>
      <c r="C23" s="17">
        <v>4300</v>
      </c>
      <c r="D23" s="27" t="s">
        <v>16</v>
      </c>
      <c r="E23" s="9"/>
      <c r="F23" s="9">
        <v>315</v>
      </c>
      <c r="G23" s="64"/>
      <c r="H23" s="64"/>
      <c r="I23" s="65">
        <f>F23+G23-H23</f>
        <v>315</v>
      </c>
    </row>
    <row r="24" spans="1:9" s="3" customFormat="1" ht="15.75">
      <c r="A24" s="21" t="s">
        <v>17</v>
      </c>
      <c r="B24" s="29"/>
      <c r="C24" s="20"/>
      <c r="D24" s="24" t="s">
        <v>18</v>
      </c>
      <c r="E24" s="8"/>
      <c r="F24" s="8">
        <f>F25</f>
        <v>10100345</v>
      </c>
      <c r="G24" s="60">
        <f>G25</f>
        <v>251842</v>
      </c>
      <c r="H24" s="60">
        <f>H25</f>
        <v>0</v>
      </c>
      <c r="I24" s="60">
        <f>I25</f>
        <v>10352187</v>
      </c>
    </row>
    <row r="25" spans="1:9" s="49" customFormat="1" ht="13.5" customHeight="1">
      <c r="A25" s="25"/>
      <c r="B25" s="25" t="s">
        <v>19</v>
      </c>
      <c r="C25" s="30"/>
      <c r="D25" s="42" t="s">
        <v>20</v>
      </c>
      <c r="E25" s="48"/>
      <c r="F25" s="48">
        <f>F26+F27+F28+F29+F30+F31</f>
        <v>10100345</v>
      </c>
      <c r="G25" s="63">
        <f>G26+G27++G28++G29+G30+G31</f>
        <v>251842</v>
      </c>
      <c r="H25" s="63">
        <f>H26+H27+H28+H29+H30+H31</f>
        <v>0</v>
      </c>
      <c r="I25" s="63">
        <f>I26+I27+I28+I29+I30+I31</f>
        <v>10352187</v>
      </c>
    </row>
    <row r="26" spans="1:9" s="3" customFormat="1" ht="15.75">
      <c r="A26" s="25"/>
      <c r="B26" s="26"/>
      <c r="C26" s="17">
        <v>4210</v>
      </c>
      <c r="D26" s="27" t="s">
        <v>15</v>
      </c>
      <c r="E26" s="9"/>
      <c r="F26" s="9">
        <v>41500</v>
      </c>
      <c r="G26" s="66"/>
      <c r="H26" s="64"/>
      <c r="I26" s="65">
        <f>F26++G26-H26</f>
        <v>41500</v>
      </c>
    </row>
    <row r="27" spans="1:9" s="3" customFormat="1" ht="15.75">
      <c r="A27" s="25"/>
      <c r="B27" s="26"/>
      <c r="C27" s="17">
        <v>4270</v>
      </c>
      <c r="D27" s="27" t="s">
        <v>26</v>
      </c>
      <c r="E27" s="9"/>
      <c r="F27" s="9">
        <v>114884</v>
      </c>
      <c r="G27" s="66"/>
      <c r="H27" s="64"/>
      <c r="I27" s="65">
        <f>F27+G27-H27</f>
        <v>114884</v>
      </c>
    </row>
    <row r="28" spans="1:9" s="3" customFormat="1" ht="15.75">
      <c r="A28" s="25"/>
      <c r="B28" s="26"/>
      <c r="C28" s="17">
        <v>4300</v>
      </c>
      <c r="D28" s="27" t="s">
        <v>16</v>
      </c>
      <c r="E28" s="9"/>
      <c r="F28" s="9">
        <v>23274</v>
      </c>
      <c r="G28" s="66">
        <v>10000</v>
      </c>
      <c r="H28" s="64"/>
      <c r="I28" s="65">
        <f>F28+G28-H28</f>
        <v>33274</v>
      </c>
    </row>
    <row r="29" spans="1:9" s="3" customFormat="1" ht="31.5" customHeight="1">
      <c r="A29" s="25"/>
      <c r="B29" s="26"/>
      <c r="C29" s="17">
        <v>6050</v>
      </c>
      <c r="D29" s="27" t="s">
        <v>8</v>
      </c>
      <c r="E29" s="9"/>
      <c r="F29" s="9">
        <v>2684981</v>
      </c>
      <c r="G29" s="10">
        <v>241842</v>
      </c>
      <c r="H29" s="12"/>
      <c r="I29" s="12">
        <f>F29+G29-H29</f>
        <v>2926823</v>
      </c>
    </row>
    <row r="30" spans="1:9" s="3" customFormat="1" ht="30.75" customHeight="1">
      <c r="A30" s="25"/>
      <c r="B30" s="26"/>
      <c r="C30" s="17">
        <v>6052</v>
      </c>
      <c r="D30" s="27" t="s">
        <v>8</v>
      </c>
      <c r="E30" s="9"/>
      <c r="F30" s="9"/>
      <c r="G30" s="10"/>
      <c r="H30" s="12"/>
      <c r="I30" s="12">
        <f>F30+G30-H30</f>
        <v>0</v>
      </c>
    </row>
    <row r="31" spans="1:9" s="3" customFormat="1" ht="28.5" customHeight="1">
      <c r="A31" s="25"/>
      <c r="B31" s="26"/>
      <c r="C31" s="17">
        <v>6059</v>
      </c>
      <c r="D31" s="27" t="s">
        <v>8</v>
      </c>
      <c r="E31" s="9"/>
      <c r="F31" s="9">
        <v>7235706</v>
      </c>
      <c r="G31" s="10"/>
      <c r="H31" s="12"/>
      <c r="I31" s="12">
        <f>F31+G31-H31</f>
        <v>7235706</v>
      </c>
    </row>
    <row r="32" spans="1:9" s="3" customFormat="1" ht="15.75">
      <c r="A32" s="21" t="s">
        <v>21</v>
      </c>
      <c r="B32" s="29"/>
      <c r="C32" s="20"/>
      <c r="D32" s="24" t="s">
        <v>22</v>
      </c>
      <c r="E32" s="8"/>
      <c r="F32" s="8">
        <f>F33</f>
        <v>224585</v>
      </c>
      <c r="G32" s="60">
        <f>G33</f>
        <v>13500</v>
      </c>
      <c r="H32" s="60"/>
      <c r="I32" s="60">
        <f>I33</f>
        <v>238085</v>
      </c>
    </row>
    <row r="33" spans="1:9" s="49" customFormat="1" ht="30.75" customHeight="1">
      <c r="A33" s="25"/>
      <c r="B33" s="25" t="s">
        <v>23</v>
      </c>
      <c r="C33" s="30"/>
      <c r="D33" s="42" t="s">
        <v>24</v>
      </c>
      <c r="E33" s="48"/>
      <c r="F33" s="48">
        <f>F35+F36+F37+F38+F39+F41+F42+F34+F40</f>
        <v>224585</v>
      </c>
      <c r="G33" s="43">
        <f>G34+G35+G36+G37++G38+G39+G40+G41+G42+G43</f>
        <v>13500</v>
      </c>
      <c r="H33" s="41"/>
      <c r="I33" s="41">
        <f>I34+I35+I36+I37+I38+I39+I40+I41+I42+I43</f>
        <v>238085</v>
      </c>
    </row>
    <row r="34" spans="1:9" s="3" customFormat="1" ht="21" customHeight="1">
      <c r="A34" s="25"/>
      <c r="B34" s="26"/>
      <c r="C34" s="17">
        <v>4170</v>
      </c>
      <c r="D34" s="27" t="s">
        <v>118</v>
      </c>
      <c r="E34" s="9"/>
      <c r="F34" s="9">
        <v>2000</v>
      </c>
      <c r="G34" s="69"/>
      <c r="H34" s="65"/>
      <c r="I34" s="65">
        <f>F34+G34-H34</f>
        <v>2000</v>
      </c>
    </row>
    <row r="35" spans="1:9" s="3" customFormat="1" ht="15.75">
      <c r="A35" s="25"/>
      <c r="B35" s="26"/>
      <c r="C35" s="17">
        <v>4210</v>
      </c>
      <c r="D35" s="27" t="s">
        <v>15</v>
      </c>
      <c r="E35" s="9"/>
      <c r="F35" s="9">
        <v>127410</v>
      </c>
      <c r="G35" s="69"/>
      <c r="H35" s="65"/>
      <c r="I35" s="65">
        <f>F35+G35--H35</f>
        <v>127410</v>
      </c>
    </row>
    <row r="36" spans="1:9" s="3" customFormat="1" ht="15.75">
      <c r="A36" s="25"/>
      <c r="B36" s="26"/>
      <c r="C36" s="17">
        <v>4260</v>
      </c>
      <c r="D36" s="27" t="s">
        <v>25</v>
      </c>
      <c r="E36" s="9"/>
      <c r="F36" s="9">
        <v>5750</v>
      </c>
      <c r="G36" s="69"/>
      <c r="H36" s="65"/>
      <c r="I36" s="65">
        <f>F36+G36-H36</f>
        <v>5750</v>
      </c>
    </row>
    <row r="37" spans="1:9" s="3" customFormat="1" ht="15.75">
      <c r="A37" s="25"/>
      <c r="B37" s="26"/>
      <c r="C37" s="17">
        <v>4270</v>
      </c>
      <c r="D37" s="27" t="s">
        <v>26</v>
      </c>
      <c r="E37" s="9"/>
      <c r="F37" s="9">
        <v>19980</v>
      </c>
      <c r="G37" s="69"/>
      <c r="H37" s="65"/>
      <c r="I37" s="65">
        <f>F37+G37-H37</f>
        <v>19980</v>
      </c>
    </row>
    <row r="38" spans="1:9" s="3" customFormat="1" ht="15.75">
      <c r="A38" s="25"/>
      <c r="B38" s="26"/>
      <c r="C38" s="17">
        <v>4300</v>
      </c>
      <c r="D38" s="27" t="s">
        <v>16</v>
      </c>
      <c r="E38" s="9"/>
      <c r="F38" s="9">
        <v>29950</v>
      </c>
      <c r="G38" s="69"/>
      <c r="H38" s="65"/>
      <c r="I38" s="65">
        <f>F38+G38-H38</f>
        <v>29950</v>
      </c>
    </row>
    <row r="39" spans="1:9" s="3" customFormat="1" ht="15.75">
      <c r="A39" s="25"/>
      <c r="B39" s="26"/>
      <c r="C39" s="17">
        <v>4430</v>
      </c>
      <c r="D39" s="27" t="s">
        <v>27</v>
      </c>
      <c r="E39" s="9"/>
      <c r="F39" s="9">
        <v>3300</v>
      </c>
      <c r="G39" s="69"/>
      <c r="H39" s="65"/>
      <c r="I39" s="65">
        <f>F39+G39--H39</f>
        <v>3300</v>
      </c>
    </row>
    <row r="40" spans="1:9" s="3" customFormat="1" ht="30">
      <c r="A40" s="25"/>
      <c r="B40" s="26"/>
      <c r="C40" s="17">
        <v>4520</v>
      </c>
      <c r="D40" s="27" t="s">
        <v>104</v>
      </c>
      <c r="E40" s="9"/>
      <c r="F40" s="9">
        <v>2470</v>
      </c>
      <c r="G40" s="10"/>
      <c r="H40" s="12"/>
      <c r="I40" s="12">
        <f>F40+G40-H40</f>
        <v>2470</v>
      </c>
    </row>
    <row r="41" spans="1:9" s="3" customFormat="1" ht="15.75">
      <c r="A41" s="25"/>
      <c r="B41" s="26"/>
      <c r="C41" s="17">
        <v>4530</v>
      </c>
      <c r="D41" s="27" t="s">
        <v>28</v>
      </c>
      <c r="E41" s="9"/>
      <c r="F41" s="9">
        <v>33620</v>
      </c>
      <c r="G41" s="69"/>
      <c r="H41" s="65"/>
      <c r="I41" s="65">
        <f>F41+G41--H41</f>
        <v>33620</v>
      </c>
    </row>
    <row r="42" spans="1:9" s="3" customFormat="1" ht="45">
      <c r="A42" s="25"/>
      <c r="B42" s="26"/>
      <c r="C42" s="17">
        <v>4600</v>
      </c>
      <c r="D42" s="27" t="s">
        <v>29</v>
      </c>
      <c r="E42" s="9"/>
      <c r="F42" s="9">
        <v>105</v>
      </c>
      <c r="G42" s="10"/>
      <c r="H42" s="12"/>
      <c r="I42" s="12">
        <f>F42++G42-H42</f>
        <v>105</v>
      </c>
    </row>
    <row r="43" spans="1:9" s="3" customFormat="1" ht="30">
      <c r="A43" s="25"/>
      <c r="B43" s="26"/>
      <c r="C43" s="17">
        <v>6060</v>
      </c>
      <c r="D43" s="27" t="s">
        <v>44</v>
      </c>
      <c r="E43" s="9"/>
      <c r="F43" s="9"/>
      <c r="G43" s="10">
        <v>13500</v>
      </c>
      <c r="H43" s="12"/>
      <c r="I43" s="12">
        <f>F43+G43-H43</f>
        <v>13500</v>
      </c>
    </row>
    <row r="44" spans="1:9" s="3" customFormat="1" ht="15.75">
      <c r="A44" s="21" t="s">
        <v>30</v>
      </c>
      <c r="B44" s="29"/>
      <c r="C44" s="20"/>
      <c r="D44" s="24" t="s">
        <v>31</v>
      </c>
      <c r="E44" s="8"/>
      <c r="F44" s="8">
        <f>F45+F49+F54+F72</f>
        <v>1876551</v>
      </c>
      <c r="G44" s="60">
        <f>G45+G49+G54+G72</f>
        <v>5000</v>
      </c>
      <c r="H44" s="60">
        <f>H45+H49+H54++H72</f>
        <v>5000</v>
      </c>
      <c r="I44" s="60">
        <f>I45+I49+I54+I72</f>
        <v>1876551</v>
      </c>
    </row>
    <row r="45" spans="1:9" s="49" customFormat="1" ht="13.5" customHeight="1">
      <c r="A45" s="25"/>
      <c r="B45" s="25" t="s">
        <v>32</v>
      </c>
      <c r="C45" s="30"/>
      <c r="D45" s="42" t="s">
        <v>33</v>
      </c>
      <c r="E45" s="48"/>
      <c r="F45" s="48">
        <f>F46+F47+F48</f>
        <v>87575</v>
      </c>
      <c r="G45" s="68">
        <f>G46+G47+G48</f>
        <v>0</v>
      </c>
      <c r="H45" s="63">
        <f>H46+H47+H48</f>
        <v>0</v>
      </c>
      <c r="I45" s="63">
        <f>I46+I47+I48</f>
        <v>87575</v>
      </c>
    </row>
    <row r="46" spans="1:9" s="3" customFormat="1" ht="15.75">
      <c r="A46" s="25"/>
      <c r="B46" s="26"/>
      <c r="C46" s="17">
        <v>4010</v>
      </c>
      <c r="D46" s="27" t="s">
        <v>41</v>
      </c>
      <c r="E46" s="9"/>
      <c r="F46" s="9">
        <v>73174</v>
      </c>
      <c r="G46" s="69"/>
      <c r="H46" s="65"/>
      <c r="I46" s="65">
        <f>F46++G46-H46</f>
        <v>73174</v>
      </c>
    </row>
    <row r="47" spans="1:9" s="3" customFormat="1" ht="15.75">
      <c r="A47" s="25"/>
      <c r="B47" s="26"/>
      <c r="C47" s="17">
        <v>4110</v>
      </c>
      <c r="D47" s="27" t="s">
        <v>34</v>
      </c>
      <c r="E47" s="9"/>
      <c r="F47" s="9">
        <v>12608</v>
      </c>
      <c r="G47" s="69"/>
      <c r="H47" s="65"/>
      <c r="I47" s="65">
        <f>F47+G47-H47</f>
        <v>12608</v>
      </c>
    </row>
    <row r="48" spans="1:9" s="3" customFormat="1" ht="15.75">
      <c r="A48" s="25"/>
      <c r="B48" s="26"/>
      <c r="C48" s="17">
        <v>4120</v>
      </c>
      <c r="D48" s="27" t="s">
        <v>35</v>
      </c>
      <c r="E48" s="9"/>
      <c r="F48" s="9">
        <v>1793</v>
      </c>
      <c r="G48" s="69"/>
      <c r="H48" s="65"/>
      <c r="I48" s="65">
        <f>F48+G48---H48</f>
        <v>1793</v>
      </c>
    </row>
    <row r="49" spans="1:9" s="49" customFormat="1" ht="15.75">
      <c r="A49" s="25"/>
      <c r="B49" s="25" t="s">
        <v>36</v>
      </c>
      <c r="C49" s="30"/>
      <c r="D49" s="42" t="s">
        <v>37</v>
      </c>
      <c r="E49" s="48"/>
      <c r="F49" s="48">
        <f>F50+F51+F52++F53</f>
        <v>58730</v>
      </c>
      <c r="G49" s="68">
        <f>G50+G51+G52+G53</f>
        <v>0</v>
      </c>
      <c r="H49" s="63">
        <f>H50+H51+H52++H53</f>
        <v>0</v>
      </c>
      <c r="I49" s="63">
        <f>I50+I51+I52++I53</f>
        <v>58730</v>
      </c>
    </row>
    <row r="50" spans="1:9" s="3" customFormat="1" ht="15.75">
      <c r="A50" s="25"/>
      <c r="B50" s="26"/>
      <c r="C50" s="17">
        <v>3030</v>
      </c>
      <c r="D50" s="27" t="s">
        <v>38</v>
      </c>
      <c r="E50" s="9"/>
      <c r="F50" s="9">
        <v>51900</v>
      </c>
      <c r="G50" s="69"/>
      <c r="H50" s="65"/>
      <c r="I50" s="65">
        <f>F50+G50-H50</f>
        <v>51900</v>
      </c>
    </row>
    <row r="51" spans="1:9" s="3" customFormat="1" ht="15.75">
      <c r="A51" s="25"/>
      <c r="B51" s="26"/>
      <c r="C51" s="17">
        <v>4210</v>
      </c>
      <c r="D51" s="27" t="s">
        <v>15</v>
      </c>
      <c r="E51" s="9"/>
      <c r="F51" s="9">
        <v>3680</v>
      </c>
      <c r="G51" s="69"/>
      <c r="H51" s="65"/>
      <c r="I51" s="65">
        <f>F51+G51-H51</f>
        <v>3680</v>
      </c>
    </row>
    <row r="52" spans="1:9" s="3" customFormat="1" ht="15.75">
      <c r="A52" s="25"/>
      <c r="B52" s="26"/>
      <c r="C52" s="17">
        <v>4300</v>
      </c>
      <c r="D52" s="27" t="s">
        <v>16</v>
      </c>
      <c r="E52" s="9"/>
      <c r="F52" s="9">
        <v>2100</v>
      </c>
      <c r="G52" s="69"/>
      <c r="H52" s="65"/>
      <c r="I52" s="65">
        <f>F52+G52--H52</f>
        <v>2100</v>
      </c>
    </row>
    <row r="53" spans="1:9" s="3" customFormat="1" ht="15.75">
      <c r="A53" s="25"/>
      <c r="B53" s="26"/>
      <c r="C53" s="17">
        <v>4410</v>
      </c>
      <c r="D53" s="27" t="s">
        <v>39</v>
      </c>
      <c r="E53" s="9"/>
      <c r="F53" s="9">
        <v>1050</v>
      </c>
      <c r="G53" s="69"/>
      <c r="H53" s="65"/>
      <c r="I53" s="65">
        <f>F53+G53-H53</f>
        <v>1050</v>
      </c>
    </row>
    <row r="54" spans="1:9" s="49" customFormat="1" ht="15.75">
      <c r="A54" s="30"/>
      <c r="B54" s="30">
        <v>75023</v>
      </c>
      <c r="C54" s="30"/>
      <c r="D54" s="42" t="s">
        <v>40</v>
      </c>
      <c r="E54" s="48"/>
      <c r="F54" s="48">
        <f>F55+F56+F57+F58+F59+F60+F62+F63+F64+F65+F67+F69+F70+F71+F61+F66+F68</f>
        <v>1666146</v>
      </c>
      <c r="G54" s="68">
        <f>G55+G56+G57+G58++G59+G60+++G61++G62+++G63++G64+G65++G66+++G67++++++G68+++G69++++G70++G71</f>
        <v>5000</v>
      </c>
      <c r="H54" s="63">
        <f>H55+H56+H57+H58+++H59+++H60++++++H61++H62++H63++H64++++H65+H66+++H67+H68++++H69+++H70+H71</f>
        <v>5000</v>
      </c>
      <c r="I54" s="63">
        <f>I55+I56+I57+I58+I59+I60+I61+I62+I63++I64++I65+++++I66++++++++I67++I68++++I69+I70+++I71</f>
        <v>1666146</v>
      </c>
    </row>
    <row r="55" spans="1:9" s="3" customFormat="1" ht="15.75">
      <c r="A55" s="30"/>
      <c r="B55" s="17"/>
      <c r="C55" s="17">
        <v>3030</v>
      </c>
      <c r="D55" s="27" t="s">
        <v>38</v>
      </c>
      <c r="E55" s="9"/>
      <c r="F55" s="9">
        <v>24720</v>
      </c>
      <c r="G55" s="69"/>
      <c r="H55" s="65"/>
      <c r="I55" s="65">
        <f>F55++G55-H55</f>
        <v>24720</v>
      </c>
    </row>
    <row r="56" spans="1:9" s="3" customFormat="1" ht="15">
      <c r="A56" s="31"/>
      <c r="B56" s="17"/>
      <c r="C56" s="17">
        <v>4010</v>
      </c>
      <c r="D56" s="27" t="s">
        <v>41</v>
      </c>
      <c r="E56" s="9"/>
      <c r="F56" s="9">
        <v>997521</v>
      </c>
      <c r="G56" s="69"/>
      <c r="H56" s="65"/>
      <c r="I56" s="65">
        <f aca="true" t="shared" si="0" ref="I56:I62">F56+G56-H56</f>
        <v>997521</v>
      </c>
    </row>
    <row r="57" spans="1:9" s="3" customFormat="1" ht="15">
      <c r="A57" s="31"/>
      <c r="B57" s="17"/>
      <c r="C57" s="17">
        <v>4040</v>
      </c>
      <c r="D57" s="27" t="s">
        <v>54</v>
      </c>
      <c r="E57" s="9"/>
      <c r="F57" s="9">
        <v>63963</v>
      </c>
      <c r="G57" s="69"/>
      <c r="H57" s="65"/>
      <c r="I57" s="65">
        <f t="shared" si="0"/>
        <v>63963</v>
      </c>
    </row>
    <row r="58" spans="1:14" s="3" customFormat="1" ht="15">
      <c r="A58" s="31"/>
      <c r="B58" s="17"/>
      <c r="C58" s="17">
        <v>4110</v>
      </c>
      <c r="D58" s="27" t="s">
        <v>34</v>
      </c>
      <c r="E58" s="9"/>
      <c r="F58" s="9">
        <v>178759</v>
      </c>
      <c r="G58" s="69"/>
      <c r="H58" s="65"/>
      <c r="I58" s="65">
        <f t="shared" si="0"/>
        <v>178759</v>
      </c>
      <c r="J58" s="5"/>
      <c r="K58" s="5"/>
      <c r="L58" s="5"/>
      <c r="M58" s="5"/>
      <c r="N58" s="5"/>
    </row>
    <row r="59" spans="1:14" s="3" customFormat="1" ht="15">
      <c r="A59" s="31"/>
      <c r="B59" s="17"/>
      <c r="C59" s="17">
        <v>4120</v>
      </c>
      <c r="D59" s="27" t="s">
        <v>35</v>
      </c>
      <c r="E59" s="9"/>
      <c r="F59" s="9">
        <v>25419</v>
      </c>
      <c r="G59" s="69"/>
      <c r="H59" s="65"/>
      <c r="I59" s="65">
        <f t="shared" si="0"/>
        <v>25419</v>
      </c>
      <c r="J59" s="5"/>
      <c r="K59" s="5"/>
      <c r="L59" s="5"/>
      <c r="M59" s="5"/>
      <c r="N59" s="5"/>
    </row>
    <row r="60" spans="1:14" s="3" customFormat="1" ht="30">
      <c r="A60" s="31"/>
      <c r="B60" s="31"/>
      <c r="C60" s="17">
        <v>4140</v>
      </c>
      <c r="D60" s="27" t="s">
        <v>42</v>
      </c>
      <c r="E60" s="9"/>
      <c r="F60" s="9">
        <v>5030</v>
      </c>
      <c r="G60" s="10"/>
      <c r="H60" s="12"/>
      <c r="I60" s="12">
        <f t="shared" si="0"/>
        <v>5030</v>
      </c>
      <c r="J60" s="5"/>
      <c r="K60" s="5"/>
      <c r="L60" s="5"/>
      <c r="M60" s="5"/>
      <c r="N60" s="5"/>
    </row>
    <row r="61" spans="1:14" s="3" customFormat="1" ht="15">
      <c r="A61" s="31"/>
      <c r="B61" s="31"/>
      <c r="C61" s="17">
        <v>4170</v>
      </c>
      <c r="D61" s="27" t="s">
        <v>118</v>
      </c>
      <c r="E61" s="9"/>
      <c r="F61" s="9">
        <v>22940</v>
      </c>
      <c r="G61" s="69"/>
      <c r="H61" s="65"/>
      <c r="I61" s="65">
        <f t="shared" si="0"/>
        <v>22940</v>
      </c>
      <c r="J61" s="5"/>
      <c r="K61" s="5"/>
      <c r="L61" s="5"/>
      <c r="M61" s="5"/>
      <c r="N61" s="5"/>
    </row>
    <row r="62" spans="1:14" s="3" customFormat="1" ht="15">
      <c r="A62" s="31"/>
      <c r="B62" s="31"/>
      <c r="C62" s="17">
        <v>4210</v>
      </c>
      <c r="D62" s="27" t="s">
        <v>15</v>
      </c>
      <c r="E62" s="9"/>
      <c r="F62" s="9">
        <v>105320</v>
      </c>
      <c r="G62" s="69"/>
      <c r="H62" s="65"/>
      <c r="I62" s="65">
        <f t="shared" si="0"/>
        <v>105320</v>
      </c>
      <c r="J62" s="5"/>
      <c r="K62" s="5"/>
      <c r="L62" s="5"/>
      <c r="M62" s="5"/>
      <c r="N62" s="5"/>
    </row>
    <row r="63" spans="1:14" s="3" customFormat="1" ht="15">
      <c r="A63" s="31"/>
      <c r="B63" s="31"/>
      <c r="C63" s="17">
        <v>4260</v>
      </c>
      <c r="D63" s="27" t="s">
        <v>25</v>
      </c>
      <c r="E63" s="9"/>
      <c r="F63" s="9">
        <v>13300</v>
      </c>
      <c r="G63" s="69"/>
      <c r="H63" s="65"/>
      <c r="I63" s="65">
        <f>F63+G63----H63</f>
        <v>13300</v>
      </c>
      <c r="J63" s="5"/>
      <c r="K63" s="5"/>
      <c r="L63" s="5"/>
      <c r="M63" s="5"/>
      <c r="N63" s="5"/>
    </row>
    <row r="64" spans="1:14" s="3" customFormat="1" ht="15">
      <c r="A64" s="31"/>
      <c r="B64" s="31"/>
      <c r="C64" s="17">
        <v>4270</v>
      </c>
      <c r="D64" s="27" t="s">
        <v>26</v>
      </c>
      <c r="E64" s="9"/>
      <c r="F64" s="9">
        <v>22300</v>
      </c>
      <c r="G64" s="69">
        <v>5000</v>
      </c>
      <c r="H64" s="65"/>
      <c r="I64" s="65">
        <f>F64+G64-H64</f>
        <v>27300</v>
      </c>
      <c r="J64" s="5"/>
      <c r="K64" s="5"/>
      <c r="L64" s="5"/>
      <c r="M64" s="5"/>
      <c r="N64" s="5"/>
    </row>
    <row r="65" spans="1:14" s="3" customFormat="1" ht="15">
      <c r="A65" s="31"/>
      <c r="B65" s="31"/>
      <c r="C65" s="17">
        <v>4300</v>
      </c>
      <c r="D65" s="27" t="s">
        <v>16</v>
      </c>
      <c r="E65" s="9"/>
      <c r="F65" s="9">
        <v>110400</v>
      </c>
      <c r="G65" s="69"/>
      <c r="H65" s="65">
        <v>5000</v>
      </c>
      <c r="I65" s="65">
        <f>F65+G65-H65</f>
        <v>105400</v>
      </c>
      <c r="J65" s="5"/>
      <c r="K65" s="5"/>
      <c r="L65" s="5"/>
      <c r="M65" s="5"/>
      <c r="N65" s="5"/>
    </row>
    <row r="66" spans="1:14" s="3" customFormat="1" ht="15">
      <c r="A66" s="31"/>
      <c r="B66" s="31"/>
      <c r="C66" s="17">
        <v>4350</v>
      </c>
      <c r="D66" s="27" t="s">
        <v>119</v>
      </c>
      <c r="E66" s="9"/>
      <c r="F66" s="9">
        <v>2600</v>
      </c>
      <c r="G66" s="69"/>
      <c r="H66" s="65"/>
      <c r="I66" s="65">
        <f>F66+G66--H66</f>
        <v>2600</v>
      </c>
      <c r="J66" s="5"/>
      <c r="K66" s="5"/>
      <c r="L66" s="5"/>
      <c r="M66" s="5"/>
      <c r="N66" s="5"/>
    </row>
    <row r="67" spans="1:14" s="3" customFormat="1" ht="15">
      <c r="A67" s="31"/>
      <c r="B67" s="31"/>
      <c r="C67" s="17">
        <v>4410</v>
      </c>
      <c r="D67" s="27" t="s">
        <v>39</v>
      </c>
      <c r="E67" s="9"/>
      <c r="F67" s="9">
        <v>37100</v>
      </c>
      <c r="G67" s="69"/>
      <c r="H67" s="65"/>
      <c r="I67" s="65">
        <f>F67+G67-H67</f>
        <v>37100</v>
      </c>
      <c r="J67" s="5"/>
      <c r="K67" s="5"/>
      <c r="L67" s="5"/>
      <c r="M67" s="5"/>
      <c r="N67" s="5"/>
    </row>
    <row r="68" spans="1:14" s="3" customFormat="1" ht="15">
      <c r="A68" s="31"/>
      <c r="B68" s="31"/>
      <c r="C68" s="17">
        <v>4420</v>
      </c>
      <c r="D68" s="27" t="s">
        <v>98</v>
      </c>
      <c r="E68" s="9"/>
      <c r="F68" s="9">
        <v>2000</v>
      </c>
      <c r="G68" s="69"/>
      <c r="H68" s="65"/>
      <c r="I68" s="9">
        <f>F68+G68--H68</f>
        <v>2000</v>
      </c>
      <c r="J68" s="5"/>
      <c r="K68" s="5"/>
      <c r="L68" s="5"/>
      <c r="M68" s="5"/>
      <c r="N68" s="5"/>
    </row>
    <row r="69" spans="1:14" s="3" customFormat="1" ht="15">
      <c r="A69" s="31"/>
      <c r="B69" s="31"/>
      <c r="C69" s="17">
        <v>4430</v>
      </c>
      <c r="D69" s="27" t="s">
        <v>27</v>
      </c>
      <c r="E69" s="9"/>
      <c r="F69" s="9">
        <v>6700</v>
      </c>
      <c r="G69" s="69"/>
      <c r="H69" s="65"/>
      <c r="I69" s="9">
        <f>F69+G69-H69</f>
        <v>6700</v>
      </c>
      <c r="J69" s="5"/>
      <c r="K69" s="5"/>
      <c r="L69" s="5"/>
      <c r="M69" s="5"/>
      <c r="N69" s="5"/>
    </row>
    <row r="70" spans="1:14" s="3" customFormat="1" ht="30">
      <c r="A70" s="31"/>
      <c r="B70" s="31"/>
      <c r="C70" s="17">
        <v>4440</v>
      </c>
      <c r="D70" s="27" t="s">
        <v>43</v>
      </c>
      <c r="E70" s="9"/>
      <c r="F70" s="9">
        <v>28074</v>
      </c>
      <c r="G70" s="69"/>
      <c r="H70" s="65"/>
      <c r="I70" s="9">
        <f>F70+G70-H70</f>
        <v>28074</v>
      </c>
      <c r="J70" s="5"/>
      <c r="K70" s="5"/>
      <c r="L70" s="5"/>
      <c r="M70" s="5"/>
      <c r="N70" s="5"/>
    </row>
    <row r="71" spans="1:14" s="3" customFormat="1" ht="29.25" customHeight="1">
      <c r="A71" s="31"/>
      <c r="B71" s="31"/>
      <c r="C71" s="17">
        <v>6060</v>
      </c>
      <c r="D71" s="27" t="s">
        <v>44</v>
      </c>
      <c r="E71" s="9"/>
      <c r="F71" s="9">
        <v>20000</v>
      </c>
      <c r="G71" s="10"/>
      <c r="H71" s="12"/>
      <c r="I71" s="12">
        <f>F71+G71-H71</f>
        <v>20000</v>
      </c>
      <c r="J71" s="5"/>
      <c r="K71" s="5"/>
      <c r="L71" s="5"/>
      <c r="M71" s="5"/>
      <c r="N71" s="5"/>
    </row>
    <row r="72" spans="1:14" s="49" customFormat="1" ht="15.75">
      <c r="A72" s="50"/>
      <c r="B72" s="30">
        <v>75095</v>
      </c>
      <c r="C72" s="30"/>
      <c r="D72" s="42" t="s">
        <v>11</v>
      </c>
      <c r="E72" s="48"/>
      <c r="F72" s="48">
        <f>F75+F74+F73</f>
        <v>64100</v>
      </c>
      <c r="G72" s="68">
        <f>G73+G74+G75</f>
        <v>0</v>
      </c>
      <c r="H72" s="63">
        <f>H73+H74+H75</f>
        <v>0</v>
      </c>
      <c r="I72" s="63">
        <f>I73+I74+I75</f>
        <v>64100</v>
      </c>
      <c r="J72" s="51"/>
      <c r="K72" s="51"/>
      <c r="L72" s="51"/>
      <c r="M72" s="51"/>
      <c r="N72" s="51"/>
    </row>
    <row r="73" spans="1:14" s="49" customFormat="1" ht="15.75">
      <c r="A73" s="50"/>
      <c r="B73" s="30"/>
      <c r="C73" s="17">
        <v>4210</v>
      </c>
      <c r="D73" s="27" t="s">
        <v>15</v>
      </c>
      <c r="E73" s="48"/>
      <c r="F73" s="9">
        <v>5000</v>
      </c>
      <c r="G73" s="69"/>
      <c r="H73" s="65"/>
      <c r="I73" s="65">
        <f>F73+G73-H73</f>
        <v>5000</v>
      </c>
      <c r="J73" s="51"/>
      <c r="K73" s="51"/>
      <c r="L73" s="51"/>
      <c r="M73" s="51"/>
      <c r="N73" s="51"/>
    </row>
    <row r="74" spans="1:14" s="3" customFormat="1" ht="15">
      <c r="A74" s="31"/>
      <c r="B74" s="17"/>
      <c r="C74" s="17">
        <v>4300</v>
      </c>
      <c r="D74" s="27" t="s">
        <v>16</v>
      </c>
      <c r="E74" s="9"/>
      <c r="F74" s="9">
        <v>38100</v>
      </c>
      <c r="G74" s="69"/>
      <c r="H74" s="65"/>
      <c r="I74" s="65">
        <f>F74+G74--H74</f>
        <v>38100</v>
      </c>
      <c r="J74" s="5"/>
      <c r="K74" s="5"/>
      <c r="L74" s="5"/>
      <c r="M74" s="5"/>
      <c r="N74" s="5"/>
    </row>
    <row r="75" spans="1:14" s="3" customFormat="1" ht="15">
      <c r="A75" s="31"/>
      <c r="B75" s="17"/>
      <c r="C75" s="17">
        <v>4430</v>
      </c>
      <c r="D75" s="27" t="s">
        <v>27</v>
      </c>
      <c r="E75" s="9"/>
      <c r="F75" s="9">
        <v>21000</v>
      </c>
      <c r="G75" s="69"/>
      <c r="H75" s="65"/>
      <c r="I75" s="65">
        <f>F75+G75-H75</f>
        <v>21000</v>
      </c>
      <c r="J75" s="5"/>
      <c r="K75" s="5"/>
      <c r="L75" s="5"/>
      <c r="M75" s="5"/>
      <c r="N75" s="5"/>
    </row>
    <row r="76" spans="1:14" s="3" customFormat="1" ht="63">
      <c r="A76" s="32">
        <v>751</v>
      </c>
      <c r="B76" s="20"/>
      <c r="C76" s="20"/>
      <c r="D76" s="24" t="s">
        <v>105</v>
      </c>
      <c r="E76" s="8"/>
      <c r="F76" s="8">
        <f>F77+F81</f>
        <v>1500</v>
      </c>
      <c r="G76" s="11">
        <f>G77</f>
        <v>0</v>
      </c>
      <c r="H76" s="11">
        <f>H77</f>
        <v>0</v>
      </c>
      <c r="I76" s="11">
        <f>I77</f>
        <v>1500</v>
      </c>
      <c r="J76" s="5"/>
      <c r="K76" s="5"/>
      <c r="L76" s="5"/>
      <c r="M76" s="5"/>
      <c r="N76" s="5"/>
    </row>
    <row r="77" spans="1:14" s="49" customFormat="1" ht="31.5">
      <c r="A77" s="50"/>
      <c r="B77" s="30">
        <v>75101</v>
      </c>
      <c r="C77" s="30"/>
      <c r="D77" s="42" t="s">
        <v>45</v>
      </c>
      <c r="E77" s="48"/>
      <c r="F77" s="48">
        <f>F78+F79++F80</f>
        <v>1500</v>
      </c>
      <c r="G77" s="43">
        <f>G78+G79+G80</f>
        <v>0</v>
      </c>
      <c r="H77" s="41">
        <f>H78+H79+H80</f>
        <v>0</v>
      </c>
      <c r="I77" s="41">
        <f>I78+I79+I80</f>
        <v>1500</v>
      </c>
      <c r="J77" s="51"/>
      <c r="K77" s="51"/>
      <c r="L77" s="51"/>
      <c r="M77" s="51"/>
      <c r="N77" s="51"/>
    </row>
    <row r="78" spans="1:14" s="3" customFormat="1" ht="15">
      <c r="A78" s="31"/>
      <c r="B78" s="17"/>
      <c r="C78" s="17">
        <v>4010</v>
      </c>
      <c r="D78" s="27" t="s">
        <v>41</v>
      </c>
      <c r="E78" s="9"/>
      <c r="F78" s="9">
        <v>1246</v>
      </c>
      <c r="G78" s="69"/>
      <c r="H78" s="65"/>
      <c r="I78" s="65">
        <f>F78+G78-H78</f>
        <v>1246</v>
      </c>
      <c r="J78" s="5"/>
      <c r="K78" s="5"/>
      <c r="L78" s="5"/>
      <c r="M78" s="5"/>
      <c r="N78" s="5"/>
    </row>
    <row r="79" spans="1:14" s="3" customFormat="1" ht="15">
      <c r="A79" s="31"/>
      <c r="B79" s="17"/>
      <c r="C79" s="17">
        <v>4110</v>
      </c>
      <c r="D79" s="27" t="s">
        <v>34</v>
      </c>
      <c r="E79" s="9"/>
      <c r="F79" s="9">
        <v>223</v>
      </c>
      <c r="G79" s="69"/>
      <c r="H79" s="65"/>
      <c r="I79" s="65">
        <f>F79+G79-H79</f>
        <v>223</v>
      </c>
      <c r="J79" s="5"/>
      <c r="K79" s="5"/>
      <c r="L79" s="5"/>
      <c r="M79" s="5"/>
      <c r="N79" s="5"/>
    </row>
    <row r="80" spans="1:14" s="3" customFormat="1" ht="15">
      <c r="A80" s="31"/>
      <c r="B80" s="17"/>
      <c r="C80" s="17">
        <v>4120</v>
      </c>
      <c r="D80" s="27" t="s">
        <v>35</v>
      </c>
      <c r="E80" s="9"/>
      <c r="F80" s="9">
        <v>31</v>
      </c>
      <c r="G80" s="69"/>
      <c r="H80" s="65"/>
      <c r="I80" s="65">
        <f>F80+G80-H80</f>
        <v>31</v>
      </c>
      <c r="J80" s="5"/>
      <c r="K80" s="5"/>
      <c r="L80" s="5"/>
      <c r="M80" s="5"/>
      <c r="N80" s="5"/>
    </row>
    <row r="81" spans="1:14" s="49" customFormat="1" ht="15.75" hidden="1">
      <c r="A81" s="50"/>
      <c r="B81" s="30"/>
      <c r="C81" s="30"/>
      <c r="D81" s="42"/>
      <c r="E81" s="48"/>
      <c r="F81" s="48"/>
      <c r="G81" s="68"/>
      <c r="H81" s="63"/>
      <c r="I81" s="62"/>
      <c r="J81" s="51"/>
      <c r="K81" s="51"/>
      <c r="L81" s="51"/>
      <c r="M81" s="51"/>
      <c r="N81" s="51"/>
    </row>
    <row r="82" spans="1:14" s="3" customFormat="1" ht="15" hidden="1">
      <c r="A82" s="31"/>
      <c r="B82" s="17"/>
      <c r="C82" s="17"/>
      <c r="D82" s="27"/>
      <c r="E82" s="9"/>
      <c r="F82" s="9"/>
      <c r="G82" s="69"/>
      <c r="H82" s="65"/>
      <c r="I82" s="64"/>
      <c r="J82" s="5"/>
      <c r="K82" s="5"/>
      <c r="L82" s="5"/>
      <c r="M82" s="5"/>
      <c r="N82" s="5"/>
    </row>
    <row r="83" spans="1:14" s="3" customFormat="1" ht="15" hidden="1">
      <c r="A83" s="31"/>
      <c r="B83" s="17"/>
      <c r="C83" s="17"/>
      <c r="D83" s="27"/>
      <c r="E83" s="9"/>
      <c r="F83" s="9"/>
      <c r="G83" s="69"/>
      <c r="H83" s="65"/>
      <c r="I83" s="64"/>
      <c r="J83" s="5"/>
      <c r="K83" s="5"/>
      <c r="L83" s="5"/>
      <c r="M83" s="5"/>
      <c r="N83" s="5"/>
    </row>
    <row r="84" spans="1:14" s="3" customFormat="1" ht="15" hidden="1">
      <c r="A84" s="31"/>
      <c r="B84" s="17"/>
      <c r="C84" s="17"/>
      <c r="D84" s="27"/>
      <c r="E84" s="9"/>
      <c r="F84" s="9"/>
      <c r="G84" s="69"/>
      <c r="H84" s="65"/>
      <c r="I84" s="64"/>
      <c r="J84" s="5"/>
      <c r="K84" s="5"/>
      <c r="L84" s="5"/>
      <c r="M84" s="5"/>
      <c r="N84" s="5"/>
    </row>
    <row r="85" spans="1:14" s="3" customFormat="1" ht="15" hidden="1">
      <c r="A85" s="31"/>
      <c r="B85" s="17"/>
      <c r="C85" s="17"/>
      <c r="D85" s="31"/>
      <c r="E85" s="9"/>
      <c r="F85" s="9"/>
      <c r="G85" s="69"/>
      <c r="H85" s="65"/>
      <c r="I85" s="64"/>
      <c r="J85" s="5"/>
      <c r="K85" s="5"/>
      <c r="L85" s="5"/>
      <c r="M85" s="5"/>
      <c r="N85" s="5"/>
    </row>
    <row r="86" spans="1:14" s="3" customFormat="1" ht="15" hidden="1">
      <c r="A86" s="31"/>
      <c r="B86" s="17"/>
      <c r="C86" s="17"/>
      <c r="D86" s="31"/>
      <c r="E86" s="9"/>
      <c r="F86" s="9"/>
      <c r="G86" s="69"/>
      <c r="H86" s="65"/>
      <c r="I86" s="64"/>
      <c r="J86" s="5"/>
      <c r="K86" s="5"/>
      <c r="L86" s="5"/>
      <c r="M86" s="5"/>
      <c r="N86" s="5"/>
    </row>
    <row r="87" spans="1:14" s="3" customFormat="1" ht="31.5">
      <c r="A87" s="32">
        <v>754</v>
      </c>
      <c r="B87" s="20"/>
      <c r="C87" s="20"/>
      <c r="D87" s="24" t="s">
        <v>46</v>
      </c>
      <c r="E87" s="8"/>
      <c r="F87" s="8">
        <f>F92+F104</f>
        <v>685270</v>
      </c>
      <c r="G87" s="11">
        <f>G88+G90+G92</f>
        <v>12000</v>
      </c>
      <c r="H87" s="11">
        <f>H88+H90+H92</f>
        <v>0</v>
      </c>
      <c r="I87" s="11">
        <f>I92+I104</f>
        <v>697270</v>
      </c>
      <c r="J87" s="5"/>
      <c r="K87" s="5"/>
      <c r="L87" s="5"/>
      <c r="M87" s="5"/>
      <c r="N87" s="5"/>
    </row>
    <row r="88" spans="1:14" s="49" customFormat="1" ht="15.75" hidden="1">
      <c r="A88" s="50"/>
      <c r="B88" s="30"/>
      <c r="C88" s="30"/>
      <c r="D88" s="42"/>
      <c r="E88" s="43"/>
      <c r="F88" s="48"/>
      <c r="G88" s="43"/>
      <c r="H88" s="41"/>
      <c r="I88" s="41"/>
      <c r="J88" s="51"/>
      <c r="K88" s="51"/>
      <c r="L88" s="51"/>
      <c r="M88" s="51"/>
      <c r="N88" s="51"/>
    </row>
    <row r="89" spans="1:14" s="3" customFormat="1" ht="15" hidden="1">
      <c r="A89" s="31"/>
      <c r="B89" s="17"/>
      <c r="C89" s="17"/>
      <c r="D89" s="27"/>
      <c r="E89" s="10"/>
      <c r="F89" s="9"/>
      <c r="G89" s="10"/>
      <c r="H89" s="12"/>
      <c r="I89" s="12"/>
      <c r="J89" s="5"/>
      <c r="K89" s="5"/>
      <c r="L89" s="5"/>
      <c r="M89" s="5"/>
      <c r="N89" s="5"/>
    </row>
    <row r="90" spans="1:14" s="49" customFormat="1" ht="15.75" hidden="1">
      <c r="A90" s="50"/>
      <c r="B90" s="30"/>
      <c r="C90" s="30"/>
      <c r="D90" s="42"/>
      <c r="E90" s="43"/>
      <c r="F90" s="48"/>
      <c r="G90" s="68"/>
      <c r="H90" s="63"/>
      <c r="I90" s="48"/>
      <c r="J90" s="51"/>
      <c r="K90" s="51"/>
      <c r="L90" s="51"/>
      <c r="M90" s="51"/>
      <c r="N90" s="51"/>
    </row>
    <row r="91" spans="1:14" s="3" customFormat="1" ht="15" hidden="1">
      <c r="A91" s="31"/>
      <c r="B91" s="17"/>
      <c r="C91" s="17"/>
      <c r="D91" s="27"/>
      <c r="E91" s="10"/>
      <c r="F91" s="9"/>
      <c r="G91" s="69"/>
      <c r="H91" s="65"/>
      <c r="I91" s="9"/>
      <c r="J91" s="5"/>
      <c r="K91" s="5"/>
      <c r="L91" s="5"/>
      <c r="M91" s="5"/>
      <c r="N91" s="5"/>
    </row>
    <row r="92" spans="1:14" s="49" customFormat="1" ht="14.25" customHeight="1">
      <c r="A92" s="50"/>
      <c r="B92" s="30">
        <v>75412</v>
      </c>
      <c r="C92" s="30"/>
      <c r="D92" s="47" t="s">
        <v>47</v>
      </c>
      <c r="E92" s="43"/>
      <c r="F92" s="48">
        <f>F94+F95+F97+F98+F99+F100+F101+F102+F103+F96</f>
        <v>684270</v>
      </c>
      <c r="G92" s="68">
        <f>G93+G94+G95+G96+G97+G98+G99+G100+G101+G102+G103</f>
        <v>12000</v>
      </c>
      <c r="H92" s="63">
        <f>H94+H95+H97+H98+H99+H100+H101+H102</f>
        <v>0</v>
      </c>
      <c r="I92" s="48">
        <f>I94+I95+I97+I98+I99+I100+I101+I102+I103+I96+I93</f>
        <v>696270</v>
      </c>
      <c r="J92" s="51"/>
      <c r="K92" s="51"/>
      <c r="L92" s="51"/>
      <c r="M92" s="51"/>
      <c r="N92" s="51"/>
    </row>
    <row r="93" spans="1:14" s="49" customFormat="1" ht="14.25" customHeight="1">
      <c r="A93" s="50"/>
      <c r="B93" s="30"/>
      <c r="C93" s="17">
        <v>3020</v>
      </c>
      <c r="D93" s="47"/>
      <c r="E93" s="43"/>
      <c r="F93" s="48"/>
      <c r="G93" s="69">
        <v>12000</v>
      </c>
      <c r="H93" s="63"/>
      <c r="I93" s="9">
        <f>F93+G93-H93</f>
        <v>12000</v>
      </c>
      <c r="J93" s="51"/>
      <c r="K93" s="51"/>
      <c r="L93" s="51"/>
      <c r="M93" s="51"/>
      <c r="N93" s="51"/>
    </row>
    <row r="94" spans="1:14" s="3" customFormat="1" ht="15">
      <c r="A94" s="31"/>
      <c r="B94" s="17"/>
      <c r="C94" s="17">
        <v>4110</v>
      </c>
      <c r="D94" s="27" t="s">
        <v>34</v>
      </c>
      <c r="E94" s="10"/>
      <c r="F94" s="9">
        <v>3300</v>
      </c>
      <c r="G94" s="69"/>
      <c r="H94" s="65"/>
      <c r="I94" s="9">
        <f>F94+G94-H94</f>
        <v>3300</v>
      </c>
      <c r="J94" s="5"/>
      <c r="K94" s="5"/>
      <c r="L94" s="5"/>
      <c r="M94" s="5"/>
      <c r="N94" s="5"/>
    </row>
    <row r="95" spans="1:14" s="3" customFormat="1" ht="15">
      <c r="A95" s="31"/>
      <c r="B95" s="17"/>
      <c r="C95" s="17">
        <v>4120</v>
      </c>
      <c r="D95" s="27" t="s">
        <v>35</v>
      </c>
      <c r="E95" s="10"/>
      <c r="F95" s="9">
        <v>910</v>
      </c>
      <c r="G95" s="69"/>
      <c r="H95" s="65"/>
      <c r="I95" s="9">
        <f>F95+G95-H95</f>
        <v>910</v>
      </c>
      <c r="J95" s="5"/>
      <c r="K95" s="5"/>
      <c r="L95" s="5"/>
      <c r="M95" s="5"/>
      <c r="N95" s="5"/>
    </row>
    <row r="96" spans="1:14" s="3" customFormat="1" ht="15">
      <c r="A96" s="31"/>
      <c r="B96" s="17"/>
      <c r="C96" s="17">
        <v>4170</v>
      </c>
      <c r="D96" s="27" t="s">
        <v>118</v>
      </c>
      <c r="E96" s="10"/>
      <c r="F96" s="9">
        <v>35000</v>
      </c>
      <c r="G96" s="69"/>
      <c r="H96" s="65"/>
      <c r="I96" s="9">
        <f>F96+G96-H96</f>
        <v>35000</v>
      </c>
      <c r="J96" s="5"/>
      <c r="K96" s="5"/>
      <c r="L96" s="5"/>
      <c r="M96" s="5"/>
      <c r="N96" s="5"/>
    </row>
    <row r="97" spans="1:14" s="3" customFormat="1" ht="15">
      <c r="A97" s="31"/>
      <c r="B97" s="17"/>
      <c r="C97" s="17">
        <v>4210</v>
      </c>
      <c r="D97" s="27" t="s">
        <v>15</v>
      </c>
      <c r="E97" s="10"/>
      <c r="F97" s="9">
        <v>41150</v>
      </c>
      <c r="G97" s="69"/>
      <c r="H97" s="65"/>
      <c r="I97" s="9">
        <f>F97++G97-H97</f>
        <v>41150</v>
      </c>
      <c r="J97" s="5"/>
      <c r="K97" s="5"/>
      <c r="L97" s="5"/>
      <c r="M97" s="5"/>
      <c r="N97" s="5"/>
    </row>
    <row r="98" spans="1:14" s="3" customFormat="1" ht="15">
      <c r="A98" s="31"/>
      <c r="B98" s="17"/>
      <c r="C98" s="17">
        <v>4260</v>
      </c>
      <c r="D98" s="27" t="s">
        <v>25</v>
      </c>
      <c r="E98" s="10"/>
      <c r="F98" s="9">
        <v>21300</v>
      </c>
      <c r="G98" s="69"/>
      <c r="H98" s="65"/>
      <c r="I98" s="9">
        <f>F98+G98-H98</f>
        <v>21300</v>
      </c>
      <c r="J98" s="5"/>
      <c r="K98" s="5"/>
      <c r="L98" s="5"/>
      <c r="M98" s="5"/>
      <c r="N98" s="5"/>
    </row>
    <row r="99" spans="1:14" s="3" customFormat="1" ht="15">
      <c r="A99" s="31"/>
      <c r="B99" s="17"/>
      <c r="C99" s="17">
        <v>4270</v>
      </c>
      <c r="D99" s="27" t="s">
        <v>26</v>
      </c>
      <c r="E99" s="10"/>
      <c r="F99" s="9">
        <v>4760</v>
      </c>
      <c r="G99" s="69"/>
      <c r="H99" s="65"/>
      <c r="I99" s="9">
        <f>F99+G99-H99</f>
        <v>4760</v>
      </c>
      <c r="J99" s="5"/>
      <c r="K99" s="5"/>
      <c r="L99" s="5"/>
      <c r="M99" s="5"/>
      <c r="N99" s="5"/>
    </row>
    <row r="100" spans="1:14" s="3" customFormat="1" ht="15">
      <c r="A100" s="31"/>
      <c r="B100" s="17"/>
      <c r="C100" s="17">
        <v>4300</v>
      </c>
      <c r="D100" s="27" t="s">
        <v>16</v>
      </c>
      <c r="E100" s="10"/>
      <c r="F100" s="9">
        <v>11700</v>
      </c>
      <c r="G100" s="69"/>
      <c r="H100" s="65"/>
      <c r="I100" s="9">
        <f>F100++G100-H100</f>
        <v>11700</v>
      </c>
      <c r="J100" s="5"/>
      <c r="K100" s="5"/>
      <c r="L100" s="5"/>
      <c r="M100" s="5"/>
      <c r="N100" s="5"/>
    </row>
    <row r="101" spans="1:14" s="3" customFormat="1" ht="15">
      <c r="A101" s="31"/>
      <c r="B101" s="17"/>
      <c r="C101" s="17">
        <v>4410</v>
      </c>
      <c r="D101" s="27" t="s">
        <v>39</v>
      </c>
      <c r="E101" s="10"/>
      <c r="F101" s="9">
        <v>1200</v>
      </c>
      <c r="G101" s="69"/>
      <c r="H101" s="65"/>
      <c r="I101" s="9">
        <f>F101+G101-H101</f>
        <v>1200</v>
      </c>
      <c r="J101" s="5"/>
      <c r="K101" s="5"/>
      <c r="L101" s="5"/>
      <c r="M101" s="5"/>
      <c r="N101" s="5"/>
    </row>
    <row r="102" spans="1:14" s="3" customFormat="1" ht="15">
      <c r="A102" s="31"/>
      <c r="B102" s="17"/>
      <c r="C102" s="17">
        <v>4430</v>
      </c>
      <c r="D102" s="27" t="s">
        <v>27</v>
      </c>
      <c r="E102" s="10"/>
      <c r="F102" s="9">
        <v>14950</v>
      </c>
      <c r="G102" s="69"/>
      <c r="H102" s="65"/>
      <c r="I102" s="9">
        <f>F102+G102-H102</f>
        <v>14950</v>
      </c>
      <c r="J102" s="5"/>
      <c r="K102" s="5"/>
      <c r="L102" s="5"/>
      <c r="M102" s="5"/>
      <c r="N102" s="5"/>
    </row>
    <row r="103" spans="1:14" s="3" customFormat="1" ht="30">
      <c r="A103" s="31"/>
      <c r="B103" s="17"/>
      <c r="C103" s="17">
        <v>6060</v>
      </c>
      <c r="D103" s="27" t="s">
        <v>44</v>
      </c>
      <c r="E103" s="10"/>
      <c r="F103" s="9">
        <v>550000</v>
      </c>
      <c r="G103" s="10"/>
      <c r="H103" s="12"/>
      <c r="I103" s="9">
        <f>F103+G103-H103</f>
        <v>550000</v>
      </c>
      <c r="J103" s="5"/>
      <c r="K103" s="5"/>
      <c r="L103" s="5"/>
      <c r="M103" s="5"/>
      <c r="N103" s="5"/>
    </row>
    <row r="104" spans="1:14" s="3" customFormat="1" ht="15.75">
      <c r="A104" s="50"/>
      <c r="B104" s="30">
        <v>75414</v>
      </c>
      <c r="C104" s="30"/>
      <c r="D104" s="42" t="s">
        <v>120</v>
      </c>
      <c r="E104" s="43"/>
      <c r="F104" s="48">
        <f>F105</f>
        <v>1000</v>
      </c>
      <c r="G104" s="43"/>
      <c r="H104" s="41"/>
      <c r="I104" s="48">
        <f>I105</f>
        <v>1000</v>
      </c>
      <c r="J104" s="5"/>
      <c r="K104" s="5"/>
      <c r="L104" s="5"/>
      <c r="M104" s="5"/>
      <c r="N104" s="5"/>
    </row>
    <row r="105" spans="1:14" s="3" customFormat="1" ht="15">
      <c r="A105" s="31"/>
      <c r="B105" s="17"/>
      <c r="C105" s="17">
        <v>4210</v>
      </c>
      <c r="D105" s="27" t="s">
        <v>15</v>
      </c>
      <c r="E105" s="10"/>
      <c r="F105" s="9">
        <v>1000</v>
      </c>
      <c r="G105" s="10"/>
      <c r="H105" s="12"/>
      <c r="I105" s="9">
        <f>F105+G105-H105</f>
        <v>1000</v>
      </c>
      <c r="J105" s="5"/>
      <c r="K105" s="5"/>
      <c r="L105" s="5"/>
      <c r="M105" s="5"/>
      <c r="N105" s="5"/>
    </row>
    <row r="106" spans="1:14" s="3" customFormat="1" ht="78.75">
      <c r="A106" s="33">
        <v>756</v>
      </c>
      <c r="B106" s="32"/>
      <c r="C106" s="32"/>
      <c r="D106" s="24" t="s">
        <v>106</v>
      </c>
      <c r="E106" s="11"/>
      <c r="F106" s="8">
        <f>F107+F109</f>
        <v>46800</v>
      </c>
      <c r="G106" s="11">
        <f>G107+G109</f>
        <v>0</v>
      </c>
      <c r="H106" s="11">
        <f>H107+H109</f>
        <v>0</v>
      </c>
      <c r="I106" s="11">
        <f>I107+I109</f>
        <v>46800</v>
      </c>
      <c r="J106" s="5"/>
      <c r="K106" s="5"/>
      <c r="L106" s="5"/>
      <c r="M106" s="5"/>
      <c r="N106" s="5"/>
    </row>
    <row r="107" spans="1:14" s="49" customFormat="1" ht="78.75">
      <c r="A107" s="50"/>
      <c r="B107" s="30">
        <v>75615</v>
      </c>
      <c r="C107" s="30"/>
      <c r="D107" s="42" t="s">
        <v>107</v>
      </c>
      <c r="E107" s="43"/>
      <c r="F107" s="48">
        <f>F108</f>
        <v>500</v>
      </c>
      <c r="G107" s="43"/>
      <c r="H107" s="41"/>
      <c r="I107" s="41">
        <f>I108</f>
        <v>500</v>
      </c>
      <c r="J107" s="51"/>
      <c r="K107" s="51"/>
      <c r="L107" s="51"/>
      <c r="M107" s="51"/>
      <c r="N107" s="51"/>
    </row>
    <row r="108" spans="1:14" s="3" customFormat="1" ht="30">
      <c r="A108" s="31"/>
      <c r="B108" s="17"/>
      <c r="C108" s="17">
        <v>4590</v>
      </c>
      <c r="D108" s="27" t="s">
        <v>99</v>
      </c>
      <c r="E108" s="10"/>
      <c r="F108" s="9">
        <v>500</v>
      </c>
      <c r="G108" s="10"/>
      <c r="H108" s="12"/>
      <c r="I108" s="12">
        <f>F108+G108-H108</f>
        <v>500</v>
      </c>
      <c r="J108" s="5"/>
      <c r="K108" s="5"/>
      <c r="L108" s="5"/>
      <c r="M108" s="5"/>
      <c r="N108" s="5"/>
    </row>
    <row r="109" spans="1:14" s="49" customFormat="1" ht="31.5">
      <c r="A109" s="50"/>
      <c r="B109" s="30">
        <v>75647</v>
      </c>
      <c r="C109" s="30"/>
      <c r="D109" s="42" t="s">
        <v>100</v>
      </c>
      <c r="E109" s="43"/>
      <c r="F109" s="48">
        <f>F110+F111</f>
        <v>46300</v>
      </c>
      <c r="G109" s="43"/>
      <c r="H109" s="41"/>
      <c r="I109" s="41">
        <f>I110+I111</f>
        <v>46300</v>
      </c>
      <c r="J109" s="51"/>
      <c r="K109" s="51"/>
      <c r="L109" s="51"/>
      <c r="M109" s="51"/>
      <c r="N109" s="51"/>
    </row>
    <row r="110" spans="1:14" s="3" customFormat="1" ht="15">
      <c r="A110" s="31"/>
      <c r="B110" s="17"/>
      <c r="C110" s="17">
        <v>4100</v>
      </c>
      <c r="D110" s="27" t="s">
        <v>101</v>
      </c>
      <c r="E110" s="10"/>
      <c r="F110" s="9">
        <v>39800</v>
      </c>
      <c r="G110" s="69"/>
      <c r="H110" s="65"/>
      <c r="I110" s="65">
        <f>F110+G110-H110</f>
        <v>39800</v>
      </c>
      <c r="J110" s="5"/>
      <c r="K110" s="5"/>
      <c r="L110" s="5"/>
      <c r="M110" s="5"/>
      <c r="N110" s="5"/>
    </row>
    <row r="111" spans="1:14" s="3" customFormat="1" ht="15">
      <c r="A111" s="31"/>
      <c r="B111" s="17"/>
      <c r="C111" s="17">
        <v>4300</v>
      </c>
      <c r="D111" s="27" t="s">
        <v>16</v>
      </c>
      <c r="E111" s="10"/>
      <c r="F111" s="9">
        <v>6500</v>
      </c>
      <c r="G111" s="69"/>
      <c r="H111" s="65"/>
      <c r="I111" s="65">
        <f>F111+G111-H111</f>
        <v>6500</v>
      </c>
      <c r="J111" s="5"/>
      <c r="K111" s="5"/>
      <c r="L111" s="5"/>
      <c r="M111" s="5"/>
      <c r="N111" s="5"/>
    </row>
    <row r="112" spans="1:14" s="3" customFormat="1" ht="15.75">
      <c r="A112" s="32">
        <v>757</v>
      </c>
      <c r="B112" s="20"/>
      <c r="C112" s="20"/>
      <c r="D112" s="24" t="s">
        <v>48</v>
      </c>
      <c r="E112" s="11"/>
      <c r="F112" s="8">
        <f aca="true" t="shared" si="1" ref="F112:I113">F113</f>
        <v>320000</v>
      </c>
      <c r="G112" s="60">
        <f t="shared" si="1"/>
        <v>0</v>
      </c>
      <c r="H112" s="60">
        <f t="shared" si="1"/>
        <v>0</v>
      </c>
      <c r="I112" s="60">
        <f t="shared" si="1"/>
        <v>320000</v>
      </c>
      <c r="J112" s="5"/>
      <c r="K112" s="5"/>
      <c r="L112" s="5"/>
      <c r="M112" s="5"/>
      <c r="N112" s="5"/>
    </row>
    <row r="113" spans="1:14" s="49" customFormat="1" ht="31.5">
      <c r="A113" s="50"/>
      <c r="B113" s="30">
        <v>75702</v>
      </c>
      <c r="C113" s="30"/>
      <c r="D113" s="42" t="s">
        <v>108</v>
      </c>
      <c r="E113" s="43"/>
      <c r="F113" s="48">
        <f t="shared" si="1"/>
        <v>320000</v>
      </c>
      <c r="G113" s="43">
        <f t="shared" si="1"/>
        <v>0</v>
      </c>
      <c r="H113" s="41">
        <f t="shared" si="1"/>
        <v>0</v>
      </c>
      <c r="I113" s="41">
        <f t="shared" si="1"/>
        <v>320000</v>
      </c>
      <c r="J113" s="51"/>
      <c r="K113" s="51"/>
      <c r="L113" s="51"/>
      <c r="M113" s="51"/>
      <c r="N113" s="51"/>
    </row>
    <row r="114" spans="1:14" s="3" customFormat="1" ht="47.25" customHeight="1">
      <c r="A114" s="31"/>
      <c r="B114" s="17"/>
      <c r="C114" s="17">
        <v>8070</v>
      </c>
      <c r="D114" s="27" t="s">
        <v>109</v>
      </c>
      <c r="E114" s="10"/>
      <c r="F114" s="9">
        <v>320000</v>
      </c>
      <c r="G114" s="10"/>
      <c r="H114" s="12"/>
      <c r="I114" s="12">
        <f>F114+G114-H114</f>
        <v>320000</v>
      </c>
      <c r="J114" s="5"/>
      <c r="K114" s="5"/>
      <c r="L114" s="5"/>
      <c r="M114" s="5"/>
      <c r="N114" s="5"/>
    </row>
    <row r="115" spans="1:14" s="3" customFormat="1" ht="15.75">
      <c r="A115" s="32">
        <v>758</v>
      </c>
      <c r="B115" s="20"/>
      <c r="C115" s="20"/>
      <c r="D115" s="24" t="s">
        <v>49</v>
      </c>
      <c r="E115" s="11"/>
      <c r="F115" s="8">
        <f>F119+F116</f>
        <v>364583</v>
      </c>
      <c r="G115" s="60">
        <f>G116+G119</f>
        <v>0</v>
      </c>
      <c r="H115" s="60">
        <f>H116++H119</f>
        <v>0</v>
      </c>
      <c r="I115" s="60">
        <f>I116+I119</f>
        <v>364583</v>
      </c>
      <c r="J115" s="5"/>
      <c r="K115" s="5"/>
      <c r="L115" s="5"/>
      <c r="M115" s="5"/>
      <c r="N115" s="5"/>
    </row>
    <row r="116" spans="1:14" s="3" customFormat="1" ht="31.5">
      <c r="A116" s="34"/>
      <c r="B116" s="34">
        <v>75807</v>
      </c>
      <c r="C116" s="34"/>
      <c r="D116" s="52" t="s">
        <v>137</v>
      </c>
      <c r="E116" s="41"/>
      <c r="F116" s="70">
        <f>F117+F118</f>
        <v>344583</v>
      </c>
      <c r="G116" s="41">
        <f>G118+G117</f>
        <v>0</v>
      </c>
      <c r="H116" s="41">
        <f>H117+H118</f>
        <v>0</v>
      </c>
      <c r="I116" s="41">
        <f>I117+I118</f>
        <v>344583</v>
      </c>
      <c r="J116" s="5"/>
      <c r="K116" s="5"/>
      <c r="L116" s="5"/>
      <c r="M116" s="5"/>
      <c r="N116" s="5"/>
    </row>
    <row r="117" spans="1:14" s="3" customFormat="1" ht="45">
      <c r="A117" s="34"/>
      <c r="B117" s="35"/>
      <c r="C117" s="35">
        <v>2940</v>
      </c>
      <c r="D117" s="71" t="s">
        <v>135</v>
      </c>
      <c r="E117" s="41"/>
      <c r="F117" s="77">
        <v>329683</v>
      </c>
      <c r="G117" s="12"/>
      <c r="H117" s="12"/>
      <c r="I117" s="12">
        <f>F117+++G117-H117</f>
        <v>329683</v>
      </c>
      <c r="J117" s="5"/>
      <c r="K117" s="5"/>
      <c r="L117" s="5"/>
      <c r="M117" s="5"/>
      <c r="N117" s="5"/>
    </row>
    <row r="118" spans="1:14" s="3" customFormat="1" ht="45">
      <c r="A118" s="34"/>
      <c r="B118" s="35"/>
      <c r="C118" s="35">
        <v>4560</v>
      </c>
      <c r="D118" s="71" t="s">
        <v>136</v>
      </c>
      <c r="E118" s="41"/>
      <c r="F118" s="77">
        <v>14900</v>
      </c>
      <c r="G118" s="12"/>
      <c r="H118" s="12"/>
      <c r="I118" s="12">
        <f>F118+G118-H118</f>
        <v>14900</v>
      </c>
      <c r="J118" s="5"/>
      <c r="K118" s="5"/>
      <c r="L118" s="5"/>
      <c r="M118" s="5"/>
      <c r="N118" s="5"/>
    </row>
    <row r="119" spans="1:14" s="49" customFormat="1" ht="15.75">
      <c r="A119" s="50"/>
      <c r="B119" s="30">
        <v>75818</v>
      </c>
      <c r="C119" s="30"/>
      <c r="D119" s="42" t="s">
        <v>50</v>
      </c>
      <c r="E119" s="43"/>
      <c r="F119" s="48">
        <f>F120</f>
        <v>20000</v>
      </c>
      <c r="G119" s="68">
        <f>G120</f>
        <v>0</v>
      </c>
      <c r="H119" s="63">
        <f>H120</f>
        <v>0</v>
      </c>
      <c r="I119" s="63">
        <f>I120</f>
        <v>20000</v>
      </c>
      <c r="J119" s="51"/>
      <c r="K119" s="51"/>
      <c r="L119" s="51"/>
      <c r="M119" s="51"/>
      <c r="N119" s="51"/>
    </row>
    <row r="120" spans="1:14" s="3" customFormat="1" ht="15">
      <c r="A120" s="31"/>
      <c r="B120" s="17"/>
      <c r="C120" s="17">
        <v>4810</v>
      </c>
      <c r="D120" s="27" t="s">
        <v>51</v>
      </c>
      <c r="E120" s="10"/>
      <c r="F120" s="9">
        <v>20000</v>
      </c>
      <c r="G120" s="69"/>
      <c r="H120" s="65"/>
      <c r="I120" s="65">
        <f>F120+G120-H120</f>
        <v>20000</v>
      </c>
      <c r="J120" s="5"/>
      <c r="K120" s="5"/>
      <c r="L120" s="5"/>
      <c r="M120" s="5"/>
      <c r="N120" s="5"/>
    </row>
    <row r="121" spans="1:14" s="3" customFormat="1" ht="15.75">
      <c r="A121" s="32">
        <v>801</v>
      </c>
      <c r="B121" s="20"/>
      <c r="C121" s="20"/>
      <c r="D121" s="24" t="s">
        <v>52</v>
      </c>
      <c r="E121" s="11"/>
      <c r="F121" s="8">
        <f>F122+F144+F156+F175+F177+F189+F192</f>
        <v>9136524</v>
      </c>
      <c r="G121" s="60">
        <f>G122+G144++G156+++G175++G177+G189++G192</f>
        <v>4001</v>
      </c>
      <c r="H121" s="60">
        <f>H122+H144+H156+H175+H177+H189+H192</f>
        <v>4000</v>
      </c>
      <c r="I121" s="60">
        <f>I122+I144+I156+I175+I177+I189+I192</f>
        <v>9136525</v>
      </c>
      <c r="J121" s="5"/>
      <c r="K121" s="5"/>
      <c r="L121" s="5"/>
      <c r="M121" s="5"/>
      <c r="N121" s="5"/>
    </row>
    <row r="122" spans="1:14" s="49" customFormat="1" ht="15.75">
      <c r="A122" s="50"/>
      <c r="B122" s="30">
        <v>80101</v>
      </c>
      <c r="C122" s="30"/>
      <c r="D122" s="42" t="s">
        <v>53</v>
      </c>
      <c r="E122" s="43"/>
      <c r="F122" s="48">
        <f>SUM(F123:F143)</f>
        <v>5744621</v>
      </c>
      <c r="G122" s="68">
        <f>G123+G124++G125++G126+++G127+++G128+++G129+G130+G131+++G132+G133+G134++G135++G136++G137+++G138+++G139++G140+G141++G142++++G143</f>
        <v>0</v>
      </c>
      <c r="H122" s="63">
        <f>H123+H124+H125+H126+H127+H128+H129+H130+++H131+++H132+H133++++H134+++H135++++H136+++H137++++H138+++++++++++H139++++H140++++++++H141+++++H142+H143</f>
        <v>0</v>
      </c>
      <c r="I122" s="63">
        <f>I123+I124+I125+I126+I127+I128++I129+I130+++I131+I132++I133++I134+++I135+++++I136++++I137+++++I138++++I139+++++I140+++++I141++++++++I142+++I143</f>
        <v>5744621</v>
      </c>
      <c r="J122" s="51"/>
      <c r="K122" s="51"/>
      <c r="L122" s="51"/>
      <c r="M122" s="51"/>
      <c r="N122" s="51"/>
    </row>
    <row r="123" spans="1:14" s="3" customFormat="1" ht="30">
      <c r="A123" s="31"/>
      <c r="B123" s="17"/>
      <c r="C123" s="17">
        <v>3020</v>
      </c>
      <c r="D123" s="27" t="s">
        <v>110</v>
      </c>
      <c r="E123" s="10"/>
      <c r="F123" s="9">
        <v>255867</v>
      </c>
      <c r="G123" s="10"/>
      <c r="H123" s="12"/>
      <c r="I123" s="12">
        <f aca="true" t="shared" si="2" ref="I123:I135">F123+G123-H123</f>
        <v>255867</v>
      </c>
      <c r="J123" s="5"/>
      <c r="K123" s="5"/>
      <c r="L123" s="5"/>
      <c r="M123" s="5"/>
      <c r="N123" s="5"/>
    </row>
    <row r="124" spans="1:14" s="3" customFormat="1" ht="15">
      <c r="A124" s="31"/>
      <c r="B124" s="17"/>
      <c r="C124" s="17">
        <v>4010</v>
      </c>
      <c r="D124" s="27" t="s">
        <v>41</v>
      </c>
      <c r="E124" s="10"/>
      <c r="F124" s="9">
        <v>2718265</v>
      </c>
      <c r="G124" s="69"/>
      <c r="H124" s="65"/>
      <c r="I124" s="65">
        <f t="shared" si="2"/>
        <v>2718265</v>
      </c>
      <c r="J124" s="5"/>
      <c r="K124" s="5"/>
      <c r="L124" s="5"/>
      <c r="M124" s="5"/>
      <c r="N124" s="5"/>
    </row>
    <row r="125" spans="1:14" s="3" customFormat="1" ht="15">
      <c r="A125" s="31"/>
      <c r="B125" s="31"/>
      <c r="C125" s="17">
        <v>4040</v>
      </c>
      <c r="D125" s="27" t="s">
        <v>54</v>
      </c>
      <c r="E125" s="10"/>
      <c r="F125" s="9">
        <v>223054</v>
      </c>
      <c r="G125" s="69"/>
      <c r="H125" s="65"/>
      <c r="I125" s="65">
        <f t="shared" si="2"/>
        <v>223054</v>
      </c>
      <c r="J125" s="5"/>
      <c r="K125" s="5"/>
      <c r="L125" s="5"/>
      <c r="M125" s="5"/>
      <c r="N125" s="5"/>
    </row>
    <row r="126" spans="1:14" s="3" customFormat="1" ht="15">
      <c r="A126" s="31"/>
      <c r="B126" s="31"/>
      <c r="C126" s="17">
        <v>4110</v>
      </c>
      <c r="D126" s="27" t="s">
        <v>34</v>
      </c>
      <c r="E126" s="10"/>
      <c r="F126" s="9">
        <v>555189</v>
      </c>
      <c r="G126" s="69"/>
      <c r="H126" s="65"/>
      <c r="I126" s="65">
        <f t="shared" si="2"/>
        <v>555189</v>
      </c>
      <c r="J126" s="5"/>
      <c r="K126" s="5"/>
      <c r="L126" s="5"/>
      <c r="M126" s="5"/>
      <c r="N126" s="5"/>
    </row>
    <row r="127" spans="1:14" s="3" customFormat="1" ht="15">
      <c r="A127" s="31"/>
      <c r="B127" s="31"/>
      <c r="C127" s="17">
        <v>4120</v>
      </c>
      <c r="D127" s="27" t="s">
        <v>35</v>
      </c>
      <c r="E127" s="10"/>
      <c r="F127" s="9">
        <v>77904</v>
      </c>
      <c r="G127" s="69"/>
      <c r="H127" s="65"/>
      <c r="I127" s="65">
        <f t="shared" si="2"/>
        <v>77904</v>
      </c>
      <c r="J127" s="5"/>
      <c r="K127" s="5"/>
      <c r="L127" s="5"/>
      <c r="M127" s="5"/>
      <c r="N127" s="5"/>
    </row>
    <row r="128" spans="1:14" s="3" customFormat="1" ht="15">
      <c r="A128" s="31"/>
      <c r="B128" s="31"/>
      <c r="C128" s="17">
        <v>4170</v>
      </c>
      <c r="D128" s="27" t="s">
        <v>118</v>
      </c>
      <c r="E128" s="10"/>
      <c r="F128" s="9">
        <v>2100</v>
      </c>
      <c r="G128" s="69"/>
      <c r="H128" s="65"/>
      <c r="I128" s="65">
        <f t="shared" si="2"/>
        <v>2100</v>
      </c>
      <c r="J128" s="5"/>
      <c r="K128" s="5"/>
      <c r="L128" s="5"/>
      <c r="M128" s="5"/>
      <c r="N128" s="5"/>
    </row>
    <row r="129" spans="1:14" s="3" customFormat="1" ht="15">
      <c r="A129" s="31"/>
      <c r="B129" s="31"/>
      <c r="C129" s="17">
        <v>4210</v>
      </c>
      <c r="D129" s="27" t="s">
        <v>15</v>
      </c>
      <c r="E129" s="10"/>
      <c r="F129" s="9">
        <v>292850</v>
      </c>
      <c r="G129" s="69"/>
      <c r="H129" s="65"/>
      <c r="I129" s="65">
        <f t="shared" si="2"/>
        <v>292850</v>
      </c>
      <c r="J129" s="5"/>
      <c r="K129" s="5"/>
      <c r="L129" s="5"/>
      <c r="M129" s="5"/>
      <c r="N129" s="5"/>
    </row>
    <row r="130" spans="1:14" s="3" customFormat="1" ht="30">
      <c r="A130" s="31"/>
      <c r="B130" s="31"/>
      <c r="C130" s="17">
        <v>4240</v>
      </c>
      <c r="D130" s="27" t="s">
        <v>55</v>
      </c>
      <c r="E130" s="10"/>
      <c r="F130" s="10">
        <v>72600</v>
      </c>
      <c r="G130" s="10"/>
      <c r="H130" s="12"/>
      <c r="I130" s="12">
        <f t="shared" si="2"/>
        <v>72600</v>
      </c>
      <c r="J130" s="5"/>
      <c r="K130" s="5"/>
      <c r="L130" s="5"/>
      <c r="M130" s="5"/>
      <c r="N130" s="5"/>
    </row>
    <row r="131" spans="1:14" s="3" customFormat="1" ht="30">
      <c r="A131" s="31"/>
      <c r="B131" s="31"/>
      <c r="C131" s="17">
        <v>4243</v>
      </c>
      <c r="D131" s="27" t="s">
        <v>55</v>
      </c>
      <c r="E131" s="10"/>
      <c r="F131" s="10"/>
      <c r="G131" s="10"/>
      <c r="H131" s="12"/>
      <c r="I131" s="12">
        <f t="shared" si="2"/>
        <v>0</v>
      </c>
      <c r="J131" s="5"/>
      <c r="K131" s="5"/>
      <c r="L131" s="5"/>
      <c r="M131" s="5"/>
      <c r="N131" s="5"/>
    </row>
    <row r="132" spans="1:14" s="3" customFormat="1" ht="15">
      <c r="A132" s="31"/>
      <c r="B132" s="31"/>
      <c r="C132" s="17">
        <v>4260</v>
      </c>
      <c r="D132" s="27" t="s">
        <v>25</v>
      </c>
      <c r="E132" s="10"/>
      <c r="F132" s="10">
        <v>174700</v>
      </c>
      <c r="G132" s="69"/>
      <c r="H132" s="65"/>
      <c r="I132" s="65">
        <f t="shared" si="2"/>
        <v>174700</v>
      </c>
      <c r="J132" s="5"/>
      <c r="K132" s="5"/>
      <c r="L132" s="5"/>
      <c r="M132" s="5"/>
      <c r="N132" s="5"/>
    </row>
    <row r="133" spans="1:14" s="3" customFormat="1" ht="15">
      <c r="A133" s="31"/>
      <c r="B133" s="31"/>
      <c r="C133" s="17">
        <v>4270</v>
      </c>
      <c r="D133" s="27" t="s">
        <v>26</v>
      </c>
      <c r="E133" s="10"/>
      <c r="F133" s="10">
        <v>22500</v>
      </c>
      <c r="G133" s="69"/>
      <c r="H133" s="65"/>
      <c r="I133" s="65">
        <f t="shared" si="2"/>
        <v>22500</v>
      </c>
      <c r="J133" s="5"/>
      <c r="K133" s="5"/>
      <c r="L133" s="5"/>
      <c r="M133" s="5"/>
      <c r="N133" s="5"/>
    </row>
    <row r="134" spans="1:14" s="3" customFormat="1" ht="15">
      <c r="A134" s="31"/>
      <c r="B134" s="31"/>
      <c r="C134" s="17">
        <v>4273</v>
      </c>
      <c r="D134" s="27" t="s">
        <v>26</v>
      </c>
      <c r="E134" s="10"/>
      <c r="F134" s="10">
        <v>15838</v>
      </c>
      <c r="G134" s="69"/>
      <c r="H134" s="65"/>
      <c r="I134" s="65">
        <f t="shared" si="2"/>
        <v>15838</v>
      </c>
      <c r="J134" s="5"/>
      <c r="K134" s="5"/>
      <c r="L134" s="5"/>
      <c r="M134" s="5"/>
      <c r="N134" s="5"/>
    </row>
    <row r="135" spans="1:14" s="3" customFormat="1" ht="15">
      <c r="A135" s="31"/>
      <c r="B135" s="31"/>
      <c r="C135" s="17">
        <v>4300</v>
      </c>
      <c r="D135" s="27" t="s">
        <v>16</v>
      </c>
      <c r="E135" s="10"/>
      <c r="F135" s="10">
        <v>45600</v>
      </c>
      <c r="G135" s="69"/>
      <c r="H135" s="65"/>
      <c r="I135" s="65">
        <f t="shared" si="2"/>
        <v>45600</v>
      </c>
      <c r="J135" s="5"/>
      <c r="K135" s="5"/>
      <c r="L135" s="5"/>
      <c r="M135" s="5"/>
      <c r="N135" s="5"/>
    </row>
    <row r="136" spans="1:14" s="3" customFormat="1" ht="15">
      <c r="A136" s="31"/>
      <c r="B136" s="31"/>
      <c r="C136" s="17">
        <v>4350</v>
      </c>
      <c r="D136" s="27" t="s">
        <v>119</v>
      </c>
      <c r="E136" s="10"/>
      <c r="F136" s="10">
        <v>3700</v>
      </c>
      <c r="G136" s="69"/>
      <c r="H136" s="65"/>
      <c r="I136" s="65">
        <f>F136+G136--H136</f>
        <v>3700</v>
      </c>
      <c r="J136" s="5"/>
      <c r="K136" s="5"/>
      <c r="L136" s="5"/>
      <c r="M136" s="5"/>
      <c r="N136" s="5"/>
    </row>
    <row r="137" spans="1:14" s="3" customFormat="1" ht="15">
      <c r="A137" s="31"/>
      <c r="B137" s="31"/>
      <c r="C137" s="17">
        <v>4410</v>
      </c>
      <c r="D137" s="27" t="s">
        <v>39</v>
      </c>
      <c r="E137" s="10"/>
      <c r="F137" s="10">
        <v>10000</v>
      </c>
      <c r="G137" s="69"/>
      <c r="H137" s="65"/>
      <c r="I137" s="65">
        <f>F137+G137-H137</f>
        <v>10000</v>
      </c>
      <c r="J137" s="5"/>
      <c r="K137" s="5"/>
      <c r="L137" s="5"/>
      <c r="M137" s="5"/>
      <c r="N137" s="5"/>
    </row>
    <row r="138" spans="1:14" s="3" customFormat="1" ht="15">
      <c r="A138" s="31"/>
      <c r="B138" s="31"/>
      <c r="C138" s="17">
        <v>4430</v>
      </c>
      <c r="D138" s="27" t="s">
        <v>91</v>
      </c>
      <c r="E138" s="10"/>
      <c r="F138" s="10">
        <v>8900</v>
      </c>
      <c r="G138" s="69"/>
      <c r="H138" s="65"/>
      <c r="I138" s="65">
        <f>F138+G138-H138</f>
        <v>8900</v>
      </c>
      <c r="J138" s="5"/>
      <c r="K138" s="5"/>
      <c r="L138" s="5"/>
      <c r="M138" s="5"/>
      <c r="N138" s="5"/>
    </row>
    <row r="139" spans="1:14" s="3" customFormat="1" ht="30">
      <c r="A139" s="31"/>
      <c r="B139" s="31"/>
      <c r="C139" s="17">
        <v>4440</v>
      </c>
      <c r="D139" s="27" t="s">
        <v>56</v>
      </c>
      <c r="E139" s="10"/>
      <c r="F139" s="10">
        <v>168449</v>
      </c>
      <c r="G139" s="10"/>
      <c r="H139" s="12"/>
      <c r="I139" s="12">
        <f>F139++G139-H139</f>
        <v>168449</v>
      </c>
      <c r="J139" s="5"/>
      <c r="K139" s="5"/>
      <c r="L139" s="5"/>
      <c r="M139" s="5"/>
      <c r="N139" s="5"/>
    </row>
    <row r="140" spans="1:14" s="3" customFormat="1" ht="15">
      <c r="A140" s="31"/>
      <c r="B140" s="31"/>
      <c r="C140" s="17">
        <v>6050</v>
      </c>
      <c r="D140" s="27" t="s">
        <v>8</v>
      </c>
      <c r="E140" s="10"/>
      <c r="F140" s="10">
        <v>510152</v>
      </c>
      <c r="G140" s="69"/>
      <c r="H140" s="65"/>
      <c r="I140" s="65">
        <f>F140+G140-H140</f>
        <v>510152</v>
      </c>
      <c r="J140" s="5"/>
      <c r="K140" s="5"/>
      <c r="L140" s="5"/>
      <c r="M140" s="5"/>
      <c r="N140" s="5"/>
    </row>
    <row r="141" spans="1:14" s="3" customFormat="1" ht="15">
      <c r="A141" s="31"/>
      <c r="B141" s="31"/>
      <c r="C141" s="17">
        <v>6053</v>
      </c>
      <c r="D141" s="27" t="s">
        <v>8</v>
      </c>
      <c r="E141" s="10"/>
      <c r="F141" s="10"/>
      <c r="G141" s="69"/>
      <c r="H141" s="65"/>
      <c r="I141" s="65">
        <f>F141+G141-H141</f>
        <v>0</v>
      </c>
      <c r="J141" s="5"/>
      <c r="K141" s="5"/>
      <c r="L141" s="5"/>
      <c r="M141" s="5"/>
      <c r="N141" s="5"/>
    </row>
    <row r="142" spans="1:14" s="3" customFormat="1" ht="15">
      <c r="A142" s="31"/>
      <c r="B142" s="31"/>
      <c r="C142" s="17">
        <v>6059</v>
      </c>
      <c r="D142" s="27" t="s">
        <v>8</v>
      </c>
      <c r="E142" s="10"/>
      <c r="F142" s="10">
        <v>585453</v>
      </c>
      <c r="G142" s="69"/>
      <c r="H142" s="65"/>
      <c r="I142" s="65">
        <f>F142+G142-H142</f>
        <v>585453</v>
      </c>
      <c r="J142" s="5"/>
      <c r="K142" s="5"/>
      <c r="L142" s="5"/>
      <c r="M142" s="5"/>
      <c r="N142" s="5"/>
    </row>
    <row r="143" spans="1:14" s="3" customFormat="1" ht="30">
      <c r="A143" s="31"/>
      <c r="B143" s="31"/>
      <c r="C143" s="17">
        <v>6060</v>
      </c>
      <c r="D143" s="27" t="s">
        <v>44</v>
      </c>
      <c r="E143" s="10"/>
      <c r="F143" s="10">
        <v>1500</v>
      </c>
      <c r="G143" s="10"/>
      <c r="H143" s="12"/>
      <c r="I143" s="12">
        <f>F143+G143-H143</f>
        <v>1500</v>
      </c>
      <c r="J143" s="5"/>
      <c r="K143" s="5"/>
      <c r="L143" s="5"/>
      <c r="M143" s="5"/>
      <c r="N143" s="5"/>
    </row>
    <row r="144" spans="1:14" s="49" customFormat="1" ht="15.75">
      <c r="A144" s="50"/>
      <c r="B144" s="30">
        <v>80104</v>
      </c>
      <c r="C144" s="30"/>
      <c r="D144" s="42" t="s">
        <v>57</v>
      </c>
      <c r="E144" s="43"/>
      <c r="F144" s="43">
        <f>F145+F146+F147+F148+F149+F150+F151+F153+F154+F155+F152</f>
        <v>296954</v>
      </c>
      <c r="G144" s="68">
        <f>G145+G146+G147+G148+G149+G150+G151++G152+G153++G154++G155</f>
        <v>1</v>
      </c>
      <c r="H144" s="63">
        <f>H145+H146+H147+H148+H149+H150+H151+H152++++H153+H154++H155</f>
        <v>0</v>
      </c>
      <c r="I144" s="63">
        <f>I145+I146+I147+I148+I149+I150+I151+I153+I154+I155+I152</f>
        <v>296955</v>
      </c>
      <c r="J144" s="51"/>
      <c r="K144" s="51"/>
      <c r="L144" s="51"/>
      <c r="M144" s="51"/>
      <c r="N144" s="51"/>
    </row>
    <row r="145" spans="1:14" s="3" customFormat="1" ht="30">
      <c r="A145" s="31"/>
      <c r="B145" s="17"/>
      <c r="C145" s="17">
        <v>3020</v>
      </c>
      <c r="D145" s="27" t="s">
        <v>111</v>
      </c>
      <c r="E145" s="10"/>
      <c r="F145" s="10">
        <v>21952</v>
      </c>
      <c r="G145" s="10"/>
      <c r="H145" s="12"/>
      <c r="I145" s="12">
        <f aca="true" t="shared" si="3" ref="I145:I151">F145+G145-H145</f>
        <v>21952</v>
      </c>
      <c r="J145" s="5"/>
      <c r="K145" s="5"/>
      <c r="L145" s="5"/>
      <c r="M145" s="5"/>
      <c r="N145" s="5"/>
    </row>
    <row r="146" spans="1:14" s="3" customFormat="1" ht="15">
      <c r="A146" s="31"/>
      <c r="B146" s="17"/>
      <c r="C146" s="17">
        <v>4010</v>
      </c>
      <c r="D146" s="27" t="s">
        <v>41</v>
      </c>
      <c r="E146" s="10"/>
      <c r="F146" s="10">
        <v>181971</v>
      </c>
      <c r="G146" s="69"/>
      <c r="H146" s="65"/>
      <c r="I146" s="65">
        <f t="shared" si="3"/>
        <v>181971</v>
      </c>
      <c r="J146" s="5"/>
      <c r="K146" s="5"/>
      <c r="L146" s="5"/>
      <c r="M146" s="5"/>
      <c r="N146" s="5"/>
    </row>
    <row r="147" spans="1:14" s="3" customFormat="1" ht="15">
      <c r="A147" s="31"/>
      <c r="B147" s="17"/>
      <c r="C147" s="17">
        <v>4040</v>
      </c>
      <c r="D147" s="27" t="s">
        <v>54</v>
      </c>
      <c r="E147" s="10"/>
      <c r="F147" s="10">
        <v>17067</v>
      </c>
      <c r="G147" s="69"/>
      <c r="H147" s="65"/>
      <c r="I147" s="65">
        <f t="shared" si="3"/>
        <v>17067</v>
      </c>
      <c r="J147" s="5"/>
      <c r="K147" s="5"/>
      <c r="L147" s="5"/>
      <c r="M147" s="5"/>
      <c r="N147" s="5"/>
    </row>
    <row r="148" spans="1:14" s="3" customFormat="1" ht="15">
      <c r="A148" s="31"/>
      <c r="B148" s="17"/>
      <c r="C148" s="17">
        <v>4110</v>
      </c>
      <c r="D148" s="27" t="s">
        <v>34</v>
      </c>
      <c r="E148" s="10"/>
      <c r="F148" s="10">
        <v>39375</v>
      </c>
      <c r="G148" s="69"/>
      <c r="H148" s="65"/>
      <c r="I148" s="65">
        <f t="shared" si="3"/>
        <v>39375</v>
      </c>
      <c r="J148" s="5"/>
      <c r="K148" s="5"/>
      <c r="L148" s="5"/>
      <c r="M148" s="5"/>
      <c r="N148" s="5"/>
    </row>
    <row r="149" spans="1:14" s="3" customFormat="1" ht="15">
      <c r="A149" s="31"/>
      <c r="B149" s="17"/>
      <c r="C149" s="17">
        <v>4120</v>
      </c>
      <c r="D149" s="27" t="s">
        <v>35</v>
      </c>
      <c r="E149" s="10"/>
      <c r="F149" s="10">
        <v>5406</v>
      </c>
      <c r="G149" s="69"/>
      <c r="H149" s="65"/>
      <c r="I149" s="65">
        <f t="shared" si="3"/>
        <v>5406</v>
      </c>
      <c r="J149" s="5"/>
      <c r="K149" s="5"/>
      <c r="L149" s="5"/>
      <c r="M149" s="5"/>
      <c r="N149" s="5"/>
    </row>
    <row r="150" spans="1:14" s="3" customFormat="1" ht="15">
      <c r="A150" s="31"/>
      <c r="B150" s="17"/>
      <c r="C150" s="17">
        <v>4210</v>
      </c>
      <c r="D150" s="27" t="s">
        <v>15</v>
      </c>
      <c r="E150" s="10"/>
      <c r="F150" s="10">
        <v>1600</v>
      </c>
      <c r="G150" s="69"/>
      <c r="H150" s="65"/>
      <c r="I150" s="65">
        <f t="shared" si="3"/>
        <v>1600</v>
      </c>
      <c r="J150" s="5"/>
      <c r="K150" s="5"/>
      <c r="L150" s="5"/>
      <c r="M150" s="5"/>
      <c r="N150" s="5"/>
    </row>
    <row r="151" spans="1:14" s="3" customFormat="1" ht="27" customHeight="1">
      <c r="A151" s="31"/>
      <c r="B151" s="17"/>
      <c r="C151" s="17">
        <v>4240</v>
      </c>
      <c r="D151" s="27" t="s">
        <v>55</v>
      </c>
      <c r="E151" s="10"/>
      <c r="F151" s="10">
        <v>5000</v>
      </c>
      <c r="G151" s="10"/>
      <c r="H151" s="12"/>
      <c r="I151" s="12">
        <f t="shared" si="3"/>
        <v>5000</v>
      </c>
      <c r="J151" s="5"/>
      <c r="K151" s="5"/>
      <c r="L151" s="5"/>
      <c r="M151" s="5"/>
      <c r="N151" s="5"/>
    </row>
    <row r="152" spans="1:14" s="3" customFormat="1" ht="30">
      <c r="A152" s="31"/>
      <c r="B152" s="17"/>
      <c r="C152" s="17">
        <v>4243</v>
      </c>
      <c r="D152" s="27" t="s">
        <v>55</v>
      </c>
      <c r="E152" s="10"/>
      <c r="F152" s="10">
        <v>8984</v>
      </c>
      <c r="G152" s="10">
        <v>1</v>
      </c>
      <c r="H152" s="12"/>
      <c r="I152" s="12">
        <f>F152++G152-H152</f>
        <v>8985</v>
      </c>
      <c r="J152" s="5"/>
      <c r="K152" s="5"/>
      <c r="L152" s="5"/>
      <c r="M152" s="5"/>
      <c r="N152" s="5"/>
    </row>
    <row r="153" spans="1:14" s="3" customFormat="1" ht="15">
      <c r="A153" s="31"/>
      <c r="B153" s="17"/>
      <c r="C153" s="17">
        <v>4300</v>
      </c>
      <c r="D153" s="27" t="s">
        <v>16</v>
      </c>
      <c r="E153" s="10"/>
      <c r="F153" s="10">
        <v>1300</v>
      </c>
      <c r="G153" s="69"/>
      <c r="H153" s="65"/>
      <c r="I153" s="65">
        <f>F153+G153--H153</f>
        <v>1300</v>
      </c>
      <c r="J153" s="5"/>
      <c r="K153" s="5"/>
      <c r="L153" s="5"/>
      <c r="M153" s="5"/>
      <c r="N153" s="5"/>
    </row>
    <row r="154" spans="1:14" s="3" customFormat="1" ht="15">
      <c r="A154" s="31"/>
      <c r="B154" s="17"/>
      <c r="C154" s="17">
        <v>4410</v>
      </c>
      <c r="D154" s="31" t="s">
        <v>39</v>
      </c>
      <c r="E154" s="10"/>
      <c r="F154" s="10">
        <v>670</v>
      </c>
      <c r="G154" s="69"/>
      <c r="H154" s="65"/>
      <c r="I154" s="65">
        <f>F154+G154-H154</f>
        <v>670</v>
      </c>
      <c r="J154" s="5"/>
      <c r="K154" s="5"/>
      <c r="L154" s="5"/>
      <c r="M154" s="5"/>
      <c r="N154" s="5"/>
    </row>
    <row r="155" spans="1:14" s="3" customFormat="1" ht="30">
      <c r="A155" s="31"/>
      <c r="B155" s="17"/>
      <c r="C155" s="17">
        <v>4440</v>
      </c>
      <c r="D155" s="27" t="s">
        <v>56</v>
      </c>
      <c r="E155" s="10"/>
      <c r="F155" s="10">
        <v>13629</v>
      </c>
      <c r="G155" s="69"/>
      <c r="H155" s="65"/>
      <c r="I155" s="65">
        <f>F155+G155-H155</f>
        <v>13629</v>
      </c>
      <c r="J155" s="5"/>
      <c r="K155" s="5"/>
      <c r="L155" s="5"/>
      <c r="M155" s="5"/>
      <c r="N155" s="5"/>
    </row>
    <row r="156" spans="1:14" s="49" customFormat="1" ht="15.75">
      <c r="A156" s="50"/>
      <c r="B156" s="30">
        <v>80110</v>
      </c>
      <c r="C156" s="30"/>
      <c r="D156" s="42" t="s">
        <v>58</v>
      </c>
      <c r="E156" s="43"/>
      <c r="F156" s="43">
        <f>F157+F158+F159+F160+F161+F163+F164+F166++F167++F168+F170+F171+F172+F173+++++F174+F162+F169</f>
        <v>2136356</v>
      </c>
      <c r="G156" s="68">
        <f>G157+G158+G159++G160+++G161+++G162++G163+G164+G165+G166+G167++G168++G169+G170+G171+G172+G173+G174</f>
        <v>0</v>
      </c>
      <c r="H156" s="63">
        <f>H157+H158+H159+H160+H161++H162++H163+H164+H165++H166++H167++H168+H169+H170+H171+H172+H173+++H174</f>
        <v>0</v>
      </c>
      <c r="I156" s="63">
        <f>I157+I158+I159+I160++I161+I162+I163+++I164++I165++++I166++I167+++I168+++I169++++I170++++I171++++++I172++++I173++I174</f>
        <v>2136356</v>
      </c>
      <c r="J156" s="51"/>
      <c r="K156" s="51"/>
      <c r="L156" s="51"/>
      <c r="M156" s="51"/>
      <c r="N156" s="51"/>
    </row>
    <row r="157" spans="1:14" s="3" customFormat="1" ht="30">
      <c r="A157" s="31"/>
      <c r="B157" s="17"/>
      <c r="C157" s="17">
        <v>3020</v>
      </c>
      <c r="D157" s="27" t="s">
        <v>110</v>
      </c>
      <c r="E157" s="10"/>
      <c r="F157" s="10">
        <v>123227</v>
      </c>
      <c r="G157" s="10"/>
      <c r="H157" s="12"/>
      <c r="I157" s="12">
        <f aca="true" t="shared" si="4" ref="I157:I162">F157+G157-H157</f>
        <v>123227</v>
      </c>
      <c r="J157" s="5"/>
      <c r="K157" s="5"/>
      <c r="L157" s="5"/>
      <c r="M157" s="5"/>
      <c r="N157" s="5"/>
    </row>
    <row r="158" spans="1:14" s="3" customFormat="1" ht="15">
      <c r="A158" s="31"/>
      <c r="B158" s="17"/>
      <c r="C158" s="17">
        <v>4010</v>
      </c>
      <c r="D158" s="27" t="s">
        <v>41</v>
      </c>
      <c r="E158" s="10"/>
      <c r="F158" s="10">
        <v>1310080</v>
      </c>
      <c r="G158" s="69"/>
      <c r="H158" s="65"/>
      <c r="I158" s="65">
        <f t="shared" si="4"/>
        <v>1310080</v>
      </c>
      <c r="J158" s="5"/>
      <c r="K158" s="5"/>
      <c r="L158" s="5"/>
      <c r="M158" s="5"/>
      <c r="N158" s="5"/>
    </row>
    <row r="159" spans="1:14" s="3" customFormat="1" ht="15">
      <c r="A159" s="31"/>
      <c r="B159" s="17"/>
      <c r="C159" s="17">
        <v>4040</v>
      </c>
      <c r="D159" s="27" t="s">
        <v>54</v>
      </c>
      <c r="E159" s="10"/>
      <c r="F159" s="10">
        <v>100267</v>
      </c>
      <c r="G159" s="69"/>
      <c r="H159" s="65"/>
      <c r="I159" s="65">
        <f t="shared" si="4"/>
        <v>100267</v>
      </c>
      <c r="J159" s="5"/>
      <c r="K159" s="5"/>
      <c r="L159" s="5"/>
      <c r="M159" s="5"/>
      <c r="N159" s="5"/>
    </row>
    <row r="160" spans="1:14" s="3" customFormat="1" ht="15">
      <c r="A160" s="31"/>
      <c r="B160" s="17"/>
      <c r="C160" s="17">
        <v>4110</v>
      </c>
      <c r="D160" s="27" t="s">
        <v>34</v>
      </c>
      <c r="E160" s="10"/>
      <c r="F160" s="10">
        <v>266214</v>
      </c>
      <c r="G160" s="69"/>
      <c r="H160" s="65"/>
      <c r="I160" s="65">
        <f t="shared" si="4"/>
        <v>266214</v>
      </c>
      <c r="J160" s="5"/>
      <c r="K160" s="5"/>
      <c r="L160" s="5"/>
      <c r="M160" s="5"/>
      <c r="N160" s="5"/>
    </row>
    <row r="161" spans="1:14" s="3" customFormat="1" ht="15">
      <c r="A161" s="17"/>
      <c r="B161" s="17"/>
      <c r="C161" s="17">
        <v>4120</v>
      </c>
      <c r="D161" s="27" t="s">
        <v>35</v>
      </c>
      <c r="E161" s="10"/>
      <c r="F161" s="10">
        <v>37355</v>
      </c>
      <c r="G161" s="69"/>
      <c r="H161" s="65"/>
      <c r="I161" s="65">
        <f t="shared" si="4"/>
        <v>37355</v>
      </c>
      <c r="J161" s="5"/>
      <c r="K161" s="5"/>
      <c r="L161" s="5"/>
      <c r="M161" s="5"/>
      <c r="N161" s="5"/>
    </row>
    <row r="162" spans="1:14" s="3" customFormat="1" ht="15">
      <c r="A162" s="17"/>
      <c r="B162" s="17"/>
      <c r="C162" s="17">
        <v>4170</v>
      </c>
      <c r="D162" s="27" t="s">
        <v>118</v>
      </c>
      <c r="E162" s="10"/>
      <c r="F162" s="10">
        <v>700</v>
      </c>
      <c r="G162" s="69"/>
      <c r="H162" s="65"/>
      <c r="I162" s="65">
        <f t="shared" si="4"/>
        <v>700</v>
      </c>
      <c r="J162" s="5"/>
      <c r="K162" s="5"/>
      <c r="L162" s="5"/>
      <c r="M162" s="5"/>
      <c r="N162" s="5"/>
    </row>
    <row r="163" spans="1:14" s="3" customFormat="1" ht="15">
      <c r="A163" s="17"/>
      <c r="B163" s="17"/>
      <c r="C163" s="17">
        <v>4210</v>
      </c>
      <c r="D163" s="27" t="s">
        <v>15</v>
      </c>
      <c r="E163" s="10"/>
      <c r="F163" s="10">
        <v>124300</v>
      </c>
      <c r="G163" s="69"/>
      <c r="H163" s="65"/>
      <c r="I163" s="65">
        <f>F163++G163-H163</f>
        <v>124300</v>
      </c>
      <c r="J163" s="5"/>
      <c r="K163" s="5"/>
      <c r="L163" s="5"/>
      <c r="M163" s="5"/>
      <c r="N163" s="5"/>
    </row>
    <row r="164" spans="1:14" s="3" customFormat="1" ht="30">
      <c r="A164" s="17"/>
      <c r="B164" s="17"/>
      <c r="C164" s="17">
        <v>4240</v>
      </c>
      <c r="D164" s="27" t="s">
        <v>55</v>
      </c>
      <c r="E164" s="10"/>
      <c r="F164" s="10">
        <v>15000</v>
      </c>
      <c r="G164" s="10"/>
      <c r="H164" s="12"/>
      <c r="I164" s="12">
        <f aca="true" t="shared" si="5" ref="I164:I174">F164+G164-H164</f>
        <v>15000</v>
      </c>
      <c r="J164" s="5"/>
      <c r="K164" s="5"/>
      <c r="L164" s="5"/>
      <c r="M164" s="5"/>
      <c r="N164" s="5"/>
    </row>
    <row r="165" spans="1:14" s="3" customFormat="1" ht="30">
      <c r="A165" s="17"/>
      <c r="B165" s="17"/>
      <c r="C165" s="17">
        <v>4243</v>
      </c>
      <c r="D165" s="27" t="s">
        <v>55</v>
      </c>
      <c r="E165" s="10"/>
      <c r="F165" s="10"/>
      <c r="G165" s="10"/>
      <c r="H165" s="12"/>
      <c r="I165" s="12">
        <f t="shared" si="5"/>
        <v>0</v>
      </c>
      <c r="J165" s="5"/>
      <c r="K165" s="5"/>
      <c r="L165" s="5"/>
      <c r="M165" s="5"/>
      <c r="N165" s="5"/>
    </row>
    <row r="166" spans="1:14" s="3" customFormat="1" ht="15">
      <c r="A166" s="17"/>
      <c r="B166" s="17"/>
      <c r="C166" s="17">
        <v>4260</v>
      </c>
      <c r="D166" s="27" t="s">
        <v>25</v>
      </c>
      <c r="E166" s="10"/>
      <c r="F166" s="10">
        <v>17100</v>
      </c>
      <c r="G166" s="69"/>
      <c r="H166" s="65"/>
      <c r="I166" s="65">
        <f t="shared" si="5"/>
        <v>17100</v>
      </c>
      <c r="J166" s="5"/>
      <c r="K166" s="5"/>
      <c r="L166" s="5"/>
      <c r="M166" s="5"/>
      <c r="N166" s="5"/>
    </row>
    <row r="167" spans="1:14" s="3" customFormat="1" ht="15">
      <c r="A167" s="17"/>
      <c r="B167" s="17"/>
      <c r="C167" s="17">
        <v>4270</v>
      </c>
      <c r="D167" s="27" t="s">
        <v>26</v>
      </c>
      <c r="E167" s="10"/>
      <c r="F167" s="10">
        <v>15000</v>
      </c>
      <c r="G167" s="69"/>
      <c r="H167" s="65"/>
      <c r="I167" s="65">
        <f t="shared" si="5"/>
        <v>15000</v>
      </c>
      <c r="J167" s="5"/>
      <c r="K167" s="5"/>
      <c r="L167" s="5"/>
      <c r="M167" s="5"/>
      <c r="N167" s="5"/>
    </row>
    <row r="168" spans="1:14" s="3" customFormat="1" ht="15">
      <c r="A168" s="17"/>
      <c r="B168" s="17"/>
      <c r="C168" s="17">
        <v>4300</v>
      </c>
      <c r="D168" s="27" t="s">
        <v>16</v>
      </c>
      <c r="E168" s="10"/>
      <c r="F168" s="10">
        <v>25000</v>
      </c>
      <c r="G168" s="69"/>
      <c r="H168" s="65"/>
      <c r="I168" s="65">
        <f t="shared" si="5"/>
        <v>25000</v>
      </c>
      <c r="J168" s="5"/>
      <c r="K168" s="5"/>
      <c r="L168" s="5"/>
      <c r="M168" s="5"/>
      <c r="N168" s="5"/>
    </row>
    <row r="169" spans="1:14" s="3" customFormat="1" ht="15">
      <c r="A169" s="17"/>
      <c r="B169" s="17"/>
      <c r="C169" s="17">
        <v>4350</v>
      </c>
      <c r="D169" s="27" t="s">
        <v>119</v>
      </c>
      <c r="E169" s="10"/>
      <c r="F169" s="10">
        <v>2000</v>
      </c>
      <c r="G169" s="69"/>
      <c r="H169" s="65"/>
      <c r="I169" s="65">
        <f t="shared" si="5"/>
        <v>2000</v>
      </c>
      <c r="J169" s="5"/>
      <c r="K169" s="5"/>
      <c r="L169" s="5"/>
      <c r="M169" s="5"/>
      <c r="N169" s="5"/>
    </row>
    <row r="170" spans="1:14" s="3" customFormat="1" ht="15">
      <c r="A170" s="17"/>
      <c r="B170" s="17"/>
      <c r="C170" s="17">
        <v>4410</v>
      </c>
      <c r="D170" s="27" t="s">
        <v>39</v>
      </c>
      <c r="E170" s="10"/>
      <c r="F170" s="10">
        <v>8000</v>
      </c>
      <c r="G170" s="69"/>
      <c r="H170" s="65"/>
      <c r="I170" s="65">
        <f t="shared" si="5"/>
        <v>8000</v>
      </c>
      <c r="J170" s="5"/>
      <c r="K170" s="5"/>
      <c r="L170" s="5"/>
      <c r="M170" s="5"/>
      <c r="N170" s="5"/>
    </row>
    <row r="171" spans="1:14" s="3" customFormat="1" ht="15">
      <c r="A171" s="17"/>
      <c r="B171" s="17"/>
      <c r="C171" s="17">
        <v>4430</v>
      </c>
      <c r="D171" s="27" t="s">
        <v>92</v>
      </c>
      <c r="E171" s="10"/>
      <c r="F171" s="10">
        <v>3000</v>
      </c>
      <c r="G171" s="69"/>
      <c r="H171" s="65"/>
      <c r="I171" s="65">
        <f t="shared" si="5"/>
        <v>3000</v>
      </c>
      <c r="J171" s="5"/>
      <c r="K171" s="5"/>
      <c r="L171" s="5"/>
      <c r="M171" s="5"/>
      <c r="N171" s="5"/>
    </row>
    <row r="172" spans="1:14" s="3" customFormat="1" ht="30">
      <c r="A172" s="17"/>
      <c r="B172" s="17"/>
      <c r="C172" s="17">
        <v>4440</v>
      </c>
      <c r="D172" s="27" t="s">
        <v>56</v>
      </c>
      <c r="E172" s="10"/>
      <c r="F172" s="10">
        <v>87613</v>
      </c>
      <c r="G172" s="10"/>
      <c r="H172" s="12"/>
      <c r="I172" s="12">
        <f t="shared" si="5"/>
        <v>87613</v>
      </c>
      <c r="J172" s="5"/>
      <c r="K172" s="5"/>
      <c r="L172" s="5"/>
      <c r="M172" s="5"/>
      <c r="N172" s="5"/>
    </row>
    <row r="173" spans="1:14" s="3" customFormat="1" ht="15">
      <c r="A173" s="17"/>
      <c r="B173" s="17"/>
      <c r="C173" s="17">
        <v>6050</v>
      </c>
      <c r="D173" s="27" t="s">
        <v>8</v>
      </c>
      <c r="E173" s="10"/>
      <c r="F173" s="10">
        <v>0</v>
      </c>
      <c r="G173" s="69"/>
      <c r="H173" s="65"/>
      <c r="I173" s="65">
        <f t="shared" si="5"/>
        <v>0</v>
      </c>
      <c r="J173" s="5"/>
      <c r="K173" s="5"/>
      <c r="L173" s="5"/>
      <c r="M173" s="5"/>
      <c r="N173" s="5"/>
    </row>
    <row r="174" spans="1:14" s="3" customFormat="1" ht="30">
      <c r="A174" s="17"/>
      <c r="B174" s="17"/>
      <c r="C174" s="17">
        <v>6060</v>
      </c>
      <c r="D174" s="27" t="s">
        <v>44</v>
      </c>
      <c r="E174" s="10"/>
      <c r="F174" s="10">
        <v>1500</v>
      </c>
      <c r="G174" s="10"/>
      <c r="H174" s="12"/>
      <c r="I174" s="12">
        <f t="shared" si="5"/>
        <v>1500</v>
      </c>
      <c r="J174" s="5"/>
      <c r="K174" s="5"/>
      <c r="L174" s="5"/>
      <c r="M174" s="5"/>
      <c r="N174" s="5"/>
    </row>
    <row r="175" spans="1:14" s="49" customFormat="1" ht="15.75">
      <c r="A175" s="30"/>
      <c r="B175" s="30">
        <v>80113</v>
      </c>
      <c r="C175" s="30"/>
      <c r="D175" s="42" t="s">
        <v>59</v>
      </c>
      <c r="E175" s="43"/>
      <c r="F175" s="43">
        <f>F176</f>
        <v>625000</v>
      </c>
      <c r="G175" s="68">
        <f>G176</f>
        <v>0</v>
      </c>
      <c r="H175" s="63">
        <f>H176</f>
        <v>0</v>
      </c>
      <c r="I175" s="63">
        <f>I176</f>
        <v>625000</v>
      </c>
      <c r="J175" s="51"/>
      <c r="K175" s="51"/>
      <c r="L175" s="51"/>
      <c r="M175" s="51"/>
      <c r="N175" s="51"/>
    </row>
    <row r="176" spans="1:14" s="3" customFormat="1" ht="15">
      <c r="A176" s="17"/>
      <c r="B176" s="17"/>
      <c r="C176" s="17">
        <v>4300</v>
      </c>
      <c r="D176" s="27" t="s">
        <v>16</v>
      </c>
      <c r="E176" s="10"/>
      <c r="F176" s="10">
        <v>625000</v>
      </c>
      <c r="G176" s="69"/>
      <c r="H176" s="65"/>
      <c r="I176" s="65">
        <f>F176++G176--H176</f>
        <v>625000</v>
      </c>
      <c r="J176" s="5"/>
      <c r="K176" s="5"/>
      <c r="L176" s="5"/>
      <c r="M176" s="5"/>
      <c r="N176" s="5"/>
    </row>
    <row r="177" spans="1:14" s="49" customFormat="1" ht="31.5">
      <c r="A177" s="30"/>
      <c r="B177" s="30">
        <v>80114</v>
      </c>
      <c r="C177" s="30"/>
      <c r="D177" s="42" t="s">
        <v>60</v>
      </c>
      <c r="E177" s="43"/>
      <c r="F177" s="43">
        <f>F178+F179+F180+F181+F182+F184+F186+F187+F188+F185+F183</f>
        <v>267739</v>
      </c>
      <c r="G177" s="43">
        <f>G178+G179+G180+G181+G182+G183+G184+G185+G186+G187+G188</f>
        <v>4000</v>
      </c>
      <c r="H177" s="41">
        <f>H178+H179+H180+H181+H182+H183+H184+H185+H186+H187+H188</f>
        <v>4000</v>
      </c>
      <c r="I177" s="41">
        <f>I178+I179+I180+I181+I182++I183+I184+I185++I186+I187+I188</f>
        <v>267739</v>
      </c>
      <c r="J177" s="51"/>
      <c r="K177" s="51"/>
      <c r="L177" s="51"/>
      <c r="M177" s="51"/>
      <c r="N177" s="51"/>
    </row>
    <row r="178" spans="1:14" s="3" customFormat="1" ht="15">
      <c r="A178" s="17"/>
      <c r="B178" s="17"/>
      <c r="C178" s="17">
        <v>4010</v>
      </c>
      <c r="D178" s="27" t="s">
        <v>41</v>
      </c>
      <c r="E178" s="10"/>
      <c r="F178" s="10">
        <v>168172</v>
      </c>
      <c r="G178" s="69"/>
      <c r="H178" s="65"/>
      <c r="I178" s="65">
        <f>F178+G178-H178</f>
        <v>168172</v>
      </c>
      <c r="J178" s="5"/>
      <c r="K178" s="5"/>
      <c r="L178" s="5"/>
      <c r="M178" s="5"/>
      <c r="N178" s="5"/>
    </row>
    <row r="179" spans="1:14" s="3" customFormat="1" ht="15">
      <c r="A179" s="17"/>
      <c r="B179" s="17"/>
      <c r="C179" s="17">
        <v>4040</v>
      </c>
      <c r="D179" s="27" t="s">
        <v>54</v>
      </c>
      <c r="E179" s="10"/>
      <c r="F179" s="10">
        <v>14076</v>
      </c>
      <c r="G179" s="69"/>
      <c r="H179" s="65"/>
      <c r="I179" s="65">
        <f>F179++G179-H179</f>
        <v>14076</v>
      </c>
      <c r="J179" s="5"/>
      <c r="K179" s="5"/>
      <c r="L179" s="5"/>
      <c r="M179" s="5"/>
      <c r="N179" s="5"/>
    </row>
    <row r="180" spans="1:14" s="3" customFormat="1" ht="15">
      <c r="A180" s="17"/>
      <c r="B180" s="17"/>
      <c r="C180" s="17">
        <v>4110</v>
      </c>
      <c r="D180" s="27" t="s">
        <v>34</v>
      </c>
      <c r="E180" s="10"/>
      <c r="F180" s="10">
        <v>31821</v>
      </c>
      <c r="G180" s="69"/>
      <c r="H180" s="65"/>
      <c r="I180" s="65">
        <f>F180+G180--H180</f>
        <v>31821</v>
      </c>
      <c r="J180" s="5"/>
      <c r="K180" s="5"/>
      <c r="L180" s="5"/>
      <c r="M180" s="5"/>
      <c r="N180" s="5"/>
    </row>
    <row r="181" spans="1:14" s="3" customFormat="1" ht="15">
      <c r="A181" s="17"/>
      <c r="B181" s="17"/>
      <c r="C181" s="17">
        <v>4120</v>
      </c>
      <c r="D181" s="27" t="s">
        <v>35</v>
      </c>
      <c r="E181" s="10"/>
      <c r="F181" s="10">
        <v>4465</v>
      </c>
      <c r="G181" s="69"/>
      <c r="H181" s="65"/>
      <c r="I181" s="65">
        <f>F181++G181-H181</f>
        <v>4465</v>
      </c>
      <c r="J181" s="5"/>
      <c r="K181" s="5"/>
      <c r="L181" s="5"/>
      <c r="M181" s="5"/>
      <c r="N181" s="5"/>
    </row>
    <row r="182" spans="1:14" s="3" customFormat="1" ht="15">
      <c r="A182" s="17"/>
      <c r="B182" s="17"/>
      <c r="C182" s="17">
        <v>4210</v>
      </c>
      <c r="D182" s="27" t="s">
        <v>15</v>
      </c>
      <c r="E182" s="10"/>
      <c r="F182" s="10">
        <v>17000</v>
      </c>
      <c r="G182" s="69"/>
      <c r="H182" s="65">
        <v>4000</v>
      </c>
      <c r="I182" s="65">
        <f>F182+G182-H182</f>
        <v>13000</v>
      </c>
      <c r="J182" s="5"/>
      <c r="K182" s="5"/>
      <c r="L182" s="5"/>
      <c r="M182" s="5"/>
      <c r="N182" s="5"/>
    </row>
    <row r="183" spans="1:14" s="3" customFormat="1" ht="15">
      <c r="A183" s="17"/>
      <c r="B183" s="17"/>
      <c r="C183" s="17">
        <v>4270</v>
      </c>
      <c r="D183" s="27" t="s">
        <v>26</v>
      </c>
      <c r="E183" s="10"/>
      <c r="F183" s="10">
        <v>6500</v>
      </c>
      <c r="G183" s="69"/>
      <c r="H183" s="65"/>
      <c r="I183" s="65">
        <f>F183+G183---H183</f>
        <v>6500</v>
      </c>
      <c r="J183" s="5"/>
      <c r="K183" s="5"/>
      <c r="L183" s="5"/>
      <c r="M183" s="5"/>
      <c r="N183" s="5"/>
    </row>
    <row r="184" spans="1:14" s="3" customFormat="1" ht="15">
      <c r="A184" s="17"/>
      <c r="B184" s="17"/>
      <c r="C184" s="17">
        <v>4300</v>
      </c>
      <c r="D184" s="27" t="s">
        <v>16</v>
      </c>
      <c r="E184" s="10"/>
      <c r="F184" s="10">
        <v>16300</v>
      </c>
      <c r="G184" s="69"/>
      <c r="H184" s="65"/>
      <c r="I184" s="65">
        <f>F184+G184-H184</f>
        <v>16300</v>
      </c>
      <c r="J184" s="5"/>
      <c r="K184" s="5"/>
      <c r="L184" s="5"/>
      <c r="M184" s="5"/>
      <c r="N184" s="5"/>
    </row>
    <row r="185" spans="1:14" s="3" customFormat="1" ht="15">
      <c r="A185" s="17"/>
      <c r="B185" s="17"/>
      <c r="C185" s="17">
        <v>4350</v>
      </c>
      <c r="D185" s="27" t="s">
        <v>119</v>
      </c>
      <c r="E185" s="10"/>
      <c r="F185" s="10">
        <v>800</v>
      </c>
      <c r="G185" s="69"/>
      <c r="H185" s="65"/>
      <c r="I185" s="65">
        <f>F185++G185---H185</f>
        <v>800</v>
      </c>
      <c r="J185" s="5"/>
      <c r="K185" s="5"/>
      <c r="L185" s="5"/>
      <c r="M185" s="5"/>
      <c r="N185" s="5"/>
    </row>
    <row r="186" spans="1:14" s="3" customFormat="1" ht="15">
      <c r="A186" s="17"/>
      <c r="B186" s="17"/>
      <c r="C186" s="17">
        <v>4410</v>
      </c>
      <c r="D186" s="27" t="s">
        <v>39</v>
      </c>
      <c r="E186" s="10"/>
      <c r="F186" s="10">
        <v>5500</v>
      </c>
      <c r="G186" s="69"/>
      <c r="H186" s="65"/>
      <c r="I186" s="65">
        <f>F186+G186--H186</f>
        <v>5500</v>
      </c>
      <c r="J186" s="5"/>
      <c r="K186" s="5"/>
      <c r="L186" s="5"/>
      <c r="M186" s="5"/>
      <c r="N186" s="5"/>
    </row>
    <row r="187" spans="1:14" s="3" customFormat="1" ht="30">
      <c r="A187" s="17"/>
      <c r="B187" s="17"/>
      <c r="C187" s="17">
        <v>4440</v>
      </c>
      <c r="D187" s="27" t="s">
        <v>56</v>
      </c>
      <c r="E187" s="10"/>
      <c r="F187" s="10">
        <v>3105</v>
      </c>
      <c r="G187" s="10"/>
      <c r="H187" s="12"/>
      <c r="I187" s="12">
        <f>F187+G187-H187</f>
        <v>3105</v>
      </c>
      <c r="J187" s="5"/>
      <c r="K187" s="5"/>
      <c r="L187" s="5"/>
      <c r="M187" s="5"/>
      <c r="N187" s="5"/>
    </row>
    <row r="188" spans="1:14" s="3" customFormat="1" ht="30">
      <c r="A188" s="17"/>
      <c r="B188" s="17"/>
      <c r="C188" s="17">
        <v>6060</v>
      </c>
      <c r="D188" s="27" t="s">
        <v>44</v>
      </c>
      <c r="E188" s="10"/>
      <c r="F188" s="10">
        <v>0</v>
      </c>
      <c r="G188" s="10">
        <v>4000</v>
      </c>
      <c r="H188" s="12"/>
      <c r="I188" s="12">
        <f>F188+G188-H188</f>
        <v>4000</v>
      </c>
      <c r="J188" s="5"/>
      <c r="K188" s="5"/>
      <c r="L188" s="5"/>
      <c r="M188" s="5"/>
      <c r="N188" s="5"/>
    </row>
    <row r="189" spans="1:14" s="49" customFormat="1" ht="15.75">
      <c r="A189" s="30"/>
      <c r="B189" s="30">
        <v>80146</v>
      </c>
      <c r="C189" s="30"/>
      <c r="D189" s="42" t="s">
        <v>61</v>
      </c>
      <c r="E189" s="43"/>
      <c r="F189" s="43">
        <f>F190</f>
        <v>37434</v>
      </c>
      <c r="G189" s="68"/>
      <c r="H189" s="63"/>
      <c r="I189" s="63">
        <f>I190+I191</f>
        <v>37434</v>
      </c>
      <c r="J189" s="51"/>
      <c r="K189" s="51"/>
      <c r="L189" s="51"/>
      <c r="M189" s="51"/>
      <c r="N189" s="51"/>
    </row>
    <row r="190" spans="1:14" s="3" customFormat="1" ht="15">
      <c r="A190" s="17"/>
      <c r="B190" s="17"/>
      <c r="C190" s="17">
        <v>4300</v>
      </c>
      <c r="D190" s="27" t="s">
        <v>16</v>
      </c>
      <c r="E190" s="10"/>
      <c r="F190" s="10">
        <v>37434</v>
      </c>
      <c r="G190" s="69"/>
      <c r="H190" s="65"/>
      <c r="I190" s="65">
        <f>F190+G190-H190</f>
        <v>37434</v>
      </c>
      <c r="J190" s="5"/>
      <c r="K190" s="5"/>
      <c r="L190" s="5"/>
      <c r="M190" s="5"/>
      <c r="N190" s="5"/>
    </row>
    <row r="191" spans="1:14" s="3" customFormat="1" ht="15">
      <c r="A191" s="17"/>
      <c r="B191" s="17"/>
      <c r="C191" s="17">
        <v>4303</v>
      </c>
      <c r="D191" s="27" t="s">
        <v>16</v>
      </c>
      <c r="E191" s="10"/>
      <c r="F191" s="10"/>
      <c r="G191" s="69"/>
      <c r="H191" s="65"/>
      <c r="I191" s="65">
        <f>F191+G191-H191</f>
        <v>0</v>
      </c>
      <c r="J191" s="5"/>
      <c r="K191" s="5"/>
      <c r="L191" s="5"/>
      <c r="M191" s="5"/>
      <c r="N191" s="5"/>
    </row>
    <row r="192" spans="1:14" s="49" customFormat="1" ht="15.75">
      <c r="A192" s="30"/>
      <c r="B192" s="30">
        <v>80195</v>
      </c>
      <c r="C192" s="30"/>
      <c r="D192" s="42" t="s">
        <v>11</v>
      </c>
      <c r="E192" s="43"/>
      <c r="F192" s="43">
        <f>F193</f>
        <v>28420</v>
      </c>
      <c r="G192" s="68"/>
      <c r="H192" s="63"/>
      <c r="I192" s="63">
        <f>I193</f>
        <v>28420</v>
      </c>
      <c r="J192" s="51"/>
      <c r="K192" s="51"/>
      <c r="L192" s="51"/>
      <c r="M192" s="51"/>
      <c r="N192" s="51"/>
    </row>
    <row r="193" spans="1:14" s="3" customFormat="1" ht="30">
      <c r="A193" s="17"/>
      <c r="B193" s="17"/>
      <c r="C193" s="17">
        <v>4440</v>
      </c>
      <c r="D193" s="27" t="s">
        <v>43</v>
      </c>
      <c r="E193" s="10"/>
      <c r="F193" s="10">
        <v>28420</v>
      </c>
      <c r="G193" s="10"/>
      <c r="H193" s="12"/>
      <c r="I193" s="12">
        <f>F193+G193--H193</f>
        <v>28420</v>
      </c>
      <c r="J193" s="5"/>
      <c r="K193" s="5"/>
      <c r="L193" s="5"/>
      <c r="M193" s="5"/>
      <c r="N193" s="5"/>
    </row>
    <row r="194" spans="1:14" s="3" customFormat="1" ht="15.75">
      <c r="A194" s="32">
        <v>851</v>
      </c>
      <c r="B194" s="20"/>
      <c r="C194" s="20"/>
      <c r="D194" s="24" t="s">
        <v>62</v>
      </c>
      <c r="E194" s="11"/>
      <c r="F194" s="11">
        <f>F198+F204+F195</f>
        <v>205980</v>
      </c>
      <c r="G194" s="60">
        <f>G195</f>
        <v>0</v>
      </c>
      <c r="H194" s="67"/>
      <c r="I194" s="60">
        <f>I198+I195</f>
        <v>205980</v>
      </c>
      <c r="J194" s="5"/>
      <c r="K194" s="5"/>
      <c r="L194" s="5"/>
      <c r="M194" s="5"/>
      <c r="N194" s="5"/>
    </row>
    <row r="195" spans="1:14" s="3" customFormat="1" ht="15.75">
      <c r="A195" s="34"/>
      <c r="B195" s="34">
        <v>85121</v>
      </c>
      <c r="C195" s="35"/>
      <c r="D195" s="52" t="s">
        <v>139</v>
      </c>
      <c r="E195" s="41"/>
      <c r="F195" s="41">
        <f>F196+F197</f>
        <v>79980</v>
      </c>
      <c r="G195" s="63">
        <f>G196+G197</f>
        <v>0</v>
      </c>
      <c r="H195" s="65"/>
      <c r="I195" s="63">
        <f>I196+I197</f>
        <v>79980</v>
      </c>
      <c r="J195" s="5"/>
      <c r="K195" s="5"/>
      <c r="L195" s="5"/>
      <c r="M195" s="5"/>
      <c r="N195" s="5"/>
    </row>
    <row r="196" spans="1:14" s="3" customFormat="1" ht="30">
      <c r="A196" s="34"/>
      <c r="B196" s="34"/>
      <c r="C196" s="35">
        <v>6060</v>
      </c>
      <c r="D196" s="27" t="s">
        <v>44</v>
      </c>
      <c r="E196" s="41"/>
      <c r="F196" s="12">
        <v>19995</v>
      </c>
      <c r="G196" s="12"/>
      <c r="H196" s="12"/>
      <c r="I196" s="12">
        <f>F196+G196-H196</f>
        <v>19995</v>
      </c>
      <c r="J196" s="5"/>
      <c r="K196" s="5"/>
      <c r="L196" s="5"/>
      <c r="M196" s="5"/>
      <c r="N196" s="5"/>
    </row>
    <row r="197" spans="1:14" s="3" customFormat="1" ht="30">
      <c r="A197" s="34"/>
      <c r="B197" s="35"/>
      <c r="C197" s="35">
        <v>6069</v>
      </c>
      <c r="D197" s="27" t="s">
        <v>44</v>
      </c>
      <c r="E197" s="41"/>
      <c r="F197" s="12">
        <v>59985</v>
      </c>
      <c r="G197" s="12"/>
      <c r="H197" s="12"/>
      <c r="I197" s="12">
        <f>F197+G197-H197</f>
        <v>59985</v>
      </c>
      <c r="J197" s="5"/>
      <c r="K197" s="5"/>
      <c r="L197" s="5"/>
      <c r="M197" s="5"/>
      <c r="N197" s="5"/>
    </row>
    <row r="198" spans="1:14" s="49" customFormat="1" ht="15.75">
      <c r="A198" s="30"/>
      <c r="B198" s="30">
        <v>85154</v>
      </c>
      <c r="C198" s="30"/>
      <c r="D198" s="42" t="s">
        <v>63</v>
      </c>
      <c r="E198" s="43"/>
      <c r="F198" s="43">
        <f>F199+F200+F201+F202+F203</f>
        <v>126000</v>
      </c>
      <c r="G198" s="68"/>
      <c r="H198" s="63"/>
      <c r="I198" s="63">
        <f>I199+I200+I201+I202+I203</f>
        <v>126000</v>
      </c>
      <c r="J198" s="51"/>
      <c r="K198" s="51"/>
      <c r="L198" s="51"/>
      <c r="M198" s="51"/>
      <c r="N198" s="51"/>
    </row>
    <row r="199" spans="1:14" s="3" customFormat="1" ht="60">
      <c r="A199" s="17"/>
      <c r="B199" s="17"/>
      <c r="C199" s="17">
        <v>2830</v>
      </c>
      <c r="D199" s="27" t="s">
        <v>112</v>
      </c>
      <c r="E199" s="10"/>
      <c r="F199" s="10"/>
      <c r="G199" s="10"/>
      <c r="H199" s="12"/>
      <c r="I199" s="12">
        <f>F199+G199-H199</f>
        <v>0</v>
      </c>
      <c r="J199" s="5"/>
      <c r="K199" s="5"/>
      <c r="L199" s="5"/>
      <c r="M199" s="5"/>
      <c r="N199" s="5"/>
    </row>
    <row r="200" spans="1:14" s="3" customFormat="1" ht="15">
      <c r="A200" s="17"/>
      <c r="B200" s="17"/>
      <c r="C200" s="17">
        <v>3030</v>
      </c>
      <c r="D200" s="27" t="s">
        <v>38</v>
      </c>
      <c r="E200" s="10"/>
      <c r="F200" s="10">
        <v>30000</v>
      </c>
      <c r="G200" s="69"/>
      <c r="H200" s="65"/>
      <c r="I200" s="65">
        <f>F200+G200-H200</f>
        <v>30000</v>
      </c>
      <c r="J200" s="5"/>
      <c r="K200" s="5"/>
      <c r="L200" s="5"/>
      <c r="M200" s="5"/>
      <c r="N200" s="5"/>
    </row>
    <row r="201" spans="1:14" s="3" customFormat="1" ht="15">
      <c r="A201" s="17"/>
      <c r="B201" s="17"/>
      <c r="C201" s="17">
        <v>4210</v>
      </c>
      <c r="D201" s="27" t="s">
        <v>15</v>
      </c>
      <c r="E201" s="10"/>
      <c r="F201" s="10">
        <v>40000</v>
      </c>
      <c r="G201" s="69"/>
      <c r="H201" s="65"/>
      <c r="I201" s="65">
        <f>F201++G201-H201</f>
        <v>40000</v>
      </c>
      <c r="J201" s="5"/>
      <c r="K201" s="5"/>
      <c r="L201" s="5"/>
      <c r="M201" s="5"/>
      <c r="N201" s="5"/>
    </row>
    <row r="202" spans="1:14" s="3" customFormat="1" ht="15">
      <c r="A202" s="17"/>
      <c r="B202" s="17"/>
      <c r="C202" s="17">
        <v>4300</v>
      </c>
      <c r="D202" s="27" t="s">
        <v>16</v>
      </c>
      <c r="E202" s="10"/>
      <c r="F202" s="10">
        <v>55000</v>
      </c>
      <c r="G202" s="69"/>
      <c r="H202" s="65"/>
      <c r="I202" s="65">
        <f>F202+G202--H202</f>
        <v>55000</v>
      </c>
      <c r="J202" s="5"/>
      <c r="K202" s="5"/>
      <c r="L202" s="5"/>
      <c r="M202" s="5"/>
      <c r="N202" s="5"/>
    </row>
    <row r="203" spans="1:14" s="3" customFormat="1" ht="15">
      <c r="A203" s="17"/>
      <c r="B203" s="17"/>
      <c r="C203" s="17">
        <v>4410</v>
      </c>
      <c r="D203" s="27" t="s">
        <v>39</v>
      </c>
      <c r="E203" s="10"/>
      <c r="F203" s="10">
        <v>1000</v>
      </c>
      <c r="G203" s="69"/>
      <c r="H203" s="65"/>
      <c r="I203" s="65">
        <f>F203+G203--H203</f>
        <v>1000</v>
      </c>
      <c r="J203" s="5"/>
      <c r="K203" s="5"/>
      <c r="L203" s="5"/>
      <c r="M203" s="5"/>
      <c r="N203" s="5"/>
    </row>
    <row r="204" spans="1:14" s="49" customFormat="1" ht="15.75">
      <c r="A204" s="30"/>
      <c r="B204" s="30">
        <v>85195</v>
      </c>
      <c r="C204" s="30"/>
      <c r="D204" s="42" t="s">
        <v>11</v>
      </c>
      <c r="E204" s="43"/>
      <c r="F204" s="43">
        <f>F205</f>
        <v>0</v>
      </c>
      <c r="G204" s="68"/>
      <c r="H204" s="63"/>
      <c r="I204" s="63">
        <f>I205</f>
        <v>0</v>
      </c>
      <c r="J204" s="51"/>
      <c r="K204" s="51"/>
      <c r="L204" s="51"/>
      <c r="M204" s="51"/>
      <c r="N204" s="51"/>
    </row>
    <row r="205" spans="1:14" s="3" customFormat="1" ht="15">
      <c r="A205" s="17"/>
      <c r="B205" s="17"/>
      <c r="C205" s="17">
        <v>4280</v>
      </c>
      <c r="D205" s="27" t="s">
        <v>64</v>
      </c>
      <c r="E205" s="10"/>
      <c r="F205" s="10">
        <v>0</v>
      </c>
      <c r="G205" s="69"/>
      <c r="H205" s="65"/>
      <c r="I205" s="65">
        <f>F205+G205-H205</f>
        <v>0</v>
      </c>
      <c r="J205" s="5"/>
      <c r="K205" s="5"/>
      <c r="L205" s="5"/>
      <c r="M205" s="5"/>
      <c r="N205" s="5"/>
    </row>
    <row r="206" spans="1:14" s="3" customFormat="1" ht="15.75">
      <c r="A206" s="32">
        <v>852</v>
      </c>
      <c r="B206" s="20"/>
      <c r="C206" s="20"/>
      <c r="D206" s="24" t="s">
        <v>93</v>
      </c>
      <c r="E206" s="11"/>
      <c r="F206" s="11">
        <f>F217+F219+F222+F224+F226+F241+F207+F209</f>
        <v>3865717</v>
      </c>
      <c r="G206" s="60">
        <f>G207+G209++G217+G219+G222+G224+G226+G239+G241</f>
        <v>169459</v>
      </c>
      <c r="H206" s="60">
        <f>H207+H209+H217+H219+H226++H239+H241</f>
        <v>0</v>
      </c>
      <c r="I206" s="60">
        <f>I207+I209+I217+I219+I222+I224+I226+I239+I241</f>
        <v>4035176</v>
      </c>
      <c r="J206" s="5"/>
      <c r="K206" s="5"/>
      <c r="L206" s="5"/>
      <c r="M206" s="5"/>
      <c r="N206" s="5"/>
    </row>
    <row r="207" spans="1:14" s="49" customFormat="1" ht="15.75">
      <c r="A207" s="34"/>
      <c r="B207" s="34">
        <v>85202</v>
      </c>
      <c r="C207" s="34"/>
      <c r="D207" s="52" t="s">
        <v>121</v>
      </c>
      <c r="E207" s="41"/>
      <c r="F207" s="41">
        <f>F208</f>
        <v>35000</v>
      </c>
      <c r="G207" s="68">
        <f>G208</f>
        <v>0</v>
      </c>
      <c r="H207" s="63">
        <f>H208</f>
        <v>0</v>
      </c>
      <c r="I207" s="63">
        <f>I208</f>
        <v>35000</v>
      </c>
      <c r="J207" s="51"/>
      <c r="K207" s="51"/>
      <c r="L207" s="51"/>
      <c r="M207" s="51"/>
      <c r="N207" s="51"/>
    </row>
    <row r="208" spans="1:14" s="3" customFormat="1" ht="45">
      <c r="A208" s="34"/>
      <c r="B208" s="35"/>
      <c r="C208" s="35">
        <v>4330</v>
      </c>
      <c r="D208" s="28" t="s">
        <v>122</v>
      </c>
      <c r="E208" s="41"/>
      <c r="F208" s="12">
        <v>35000</v>
      </c>
      <c r="G208" s="10"/>
      <c r="H208" s="12"/>
      <c r="I208" s="12">
        <f>F208+G208-H208</f>
        <v>35000</v>
      </c>
      <c r="J208" s="5"/>
      <c r="K208" s="5"/>
      <c r="L208" s="5"/>
      <c r="M208" s="5"/>
      <c r="N208" s="5"/>
    </row>
    <row r="209" spans="1:14" s="49" customFormat="1" ht="47.25">
      <c r="A209" s="34"/>
      <c r="B209" s="34">
        <v>85212</v>
      </c>
      <c r="C209" s="34"/>
      <c r="D209" s="52" t="s">
        <v>102</v>
      </c>
      <c r="E209" s="41"/>
      <c r="F209" s="41">
        <f>F210+F211++F212++F213+F214++F215+F216</f>
        <v>2518000</v>
      </c>
      <c r="G209" s="43">
        <f>G210+G211+G212+++G213++G214+G215++G216</f>
        <v>0</v>
      </c>
      <c r="H209" s="41">
        <f>H210+H211+H212+H213+H214+H215++H216</f>
        <v>0</v>
      </c>
      <c r="I209" s="41">
        <f>I210+I211+I212+I213+I214++I215+I216</f>
        <v>2518000</v>
      </c>
      <c r="J209" s="51"/>
      <c r="K209" s="51"/>
      <c r="L209" s="51"/>
      <c r="M209" s="51"/>
      <c r="N209" s="51"/>
    </row>
    <row r="210" spans="1:14" s="3" customFormat="1" ht="15.75">
      <c r="A210" s="34"/>
      <c r="B210" s="35"/>
      <c r="C210" s="35">
        <v>3110</v>
      </c>
      <c r="D210" s="27" t="s">
        <v>65</v>
      </c>
      <c r="E210" s="12"/>
      <c r="F210" s="12">
        <v>2356912</v>
      </c>
      <c r="G210" s="69"/>
      <c r="H210" s="65"/>
      <c r="I210" s="65">
        <f aca="true" t="shared" si="6" ref="I210:I215">F210+G210-H210</f>
        <v>2356912</v>
      </c>
      <c r="J210" s="5"/>
      <c r="K210" s="5"/>
      <c r="L210" s="5"/>
      <c r="M210" s="5"/>
      <c r="N210" s="5"/>
    </row>
    <row r="211" spans="1:14" s="3" customFormat="1" ht="15.75">
      <c r="A211" s="34"/>
      <c r="B211" s="35"/>
      <c r="C211" s="35">
        <v>4010</v>
      </c>
      <c r="D211" s="27" t="s">
        <v>41</v>
      </c>
      <c r="E211" s="12"/>
      <c r="F211" s="12">
        <v>29875</v>
      </c>
      <c r="G211" s="69"/>
      <c r="H211" s="65"/>
      <c r="I211" s="65">
        <f t="shared" si="6"/>
        <v>29875</v>
      </c>
      <c r="J211" s="5"/>
      <c r="K211" s="5"/>
      <c r="L211" s="5"/>
      <c r="M211" s="5"/>
      <c r="N211" s="5"/>
    </row>
    <row r="212" spans="1:14" s="3" customFormat="1" ht="15.75">
      <c r="A212" s="34"/>
      <c r="B212" s="35"/>
      <c r="C212" s="35">
        <v>4110</v>
      </c>
      <c r="D212" s="27" t="s">
        <v>34</v>
      </c>
      <c r="E212" s="12"/>
      <c r="F212" s="12">
        <v>117934</v>
      </c>
      <c r="G212" s="69"/>
      <c r="H212" s="65"/>
      <c r="I212" s="65">
        <f t="shared" si="6"/>
        <v>117934</v>
      </c>
      <c r="J212" s="5"/>
      <c r="K212" s="5"/>
      <c r="L212" s="5"/>
      <c r="M212" s="5"/>
      <c r="N212" s="5"/>
    </row>
    <row r="213" spans="1:14" s="3" customFormat="1" ht="15.75">
      <c r="A213" s="34"/>
      <c r="B213" s="35"/>
      <c r="C213" s="35">
        <v>4120</v>
      </c>
      <c r="D213" s="27" t="s">
        <v>35</v>
      </c>
      <c r="E213" s="12"/>
      <c r="F213" s="12">
        <v>732</v>
      </c>
      <c r="G213" s="69"/>
      <c r="H213" s="65"/>
      <c r="I213" s="65">
        <f t="shared" si="6"/>
        <v>732</v>
      </c>
      <c r="J213" s="5"/>
      <c r="K213" s="5"/>
      <c r="L213" s="5"/>
      <c r="M213" s="5"/>
      <c r="N213" s="5"/>
    </row>
    <row r="214" spans="1:14" s="3" customFormat="1" ht="15.75">
      <c r="A214" s="34"/>
      <c r="B214" s="35"/>
      <c r="C214" s="35">
        <v>4210</v>
      </c>
      <c r="D214" s="27" t="s">
        <v>15</v>
      </c>
      <c r="E214" s="12"/>
      <c r="F214" s="12">
        <v>9160</v>
      </c>
      <c r="G214" s="69"/>
      <c r="H214" s="65"/>
      <c r="I214" s="65">
        <f t="shared" si="6"/>
        <v>9160</v>
      </c>
      <c r="J214" s="5"/>
      <c r="K214" s="5"/>
      <c r="L214" s="5"/>
      <c r="M214" s="5"/>
      <c r="N214" s="5"/>
    </row>
    <row r="215" spans="1:14" s="3" customFormat="1" ht="15.75">
      <c r="A215" s="34"/>
      <c r="B215" s="35"/>
      <c r="C215" s="35">
        <v>4300</v>
      </c>
      <c r="D215" s="27" t="s">
        <v>16</v>
      </c>
      <c r="E215" s="12"/>
      <c r="F215" s="12">
        <v>3387</v>
      </c>
      <c r="G215" s="69"/>
      <c r="H215" s="65"/>
      <c r="I215" s="65">
        <f t="shared" si="6"/>
        <v>3387</v>
      </c>
      <c r="J215" s="5"/>
      <c r="K215" s="5"/>
      <c r="L215" s="5"/>
      <c r="M215" s="5"/>
      <c r="N215" s="5"/>
    </row>
    <row r="216" spans="1:14" s="3" customFormat="1" ht="30">
      <c r="A216" s="34"/>
      <c r="B216" s="35"/>
      <c r="C216" s="35">
        <v>6060</v>
      </c>
      <c r="D216" s="27" t="s">
        <v>44</v>
      </c>
      <c r="E216" s="12"/>
      <c r="F216" s="12"/>
      <c r="G216" s="69"/>
      <c r="H216" s="65"/>
      <c r="I216" s="65">
        <f>F216+G216--H216</f>
        <v>0</v>
      </c>
      <c r="J216" s="5"/>
      <c r="K216" s="5"/>
      <c r="L216" s="5"/>
      <c r="M216" s="5"/>
      <c r="N216" s="5"/>
    </row>
    <row r="217" spans="1:14" s="49" customFormat="1" ht="63">
      <c r="A217" s="30"/>
      <c r="B217" s="30">
        <v>85213</v>
      </c>
      <c r="C217" s="30"/>
      <c r="D217" s="42" t="s">
        <v>113</v>
      </c>
      <c r="E217" s="43"/>
      <c r="F217" s="43">
        <f>F218</f>
        <v>19000</v>
      </c>
      <c r="G217" s="43">
        <f>G218</f>
        <v>0</v>
      </c>
      <c r="H217" s="41">
        <f>H218</f>
        <v>0</v>
      </c>
      <c r="I217" s="41">
        <f>I218</f>
        <v>19000</v>
      </c>
      <c r="J217" s="51"/>
      <c r="K217" s="51"/>
      <c r="L217" s="51"/>
      <c r="M217" s="51"/>
      <c r="N217" s="51"/>
    </row>
    <row r="218" spans="1:14" s="3" customFormat="1" ht="44.25" customHeight="1">
      <c r="A218" s="17"/>
      <c r="B218" s="17"/>
      <c r="C218" s="17">
        <v>4290</v>
      </c>
      <c r="D218" s="27" t="s">
        <v>114</v>
      </c>
      <c r="E218" s="10"/>
      <c r="F218" s="10">
        <v>19000</v>
      </c>
      <c r="G218" s="10"/>
      <c r="H218" s="12"/>
      <c r="I218" s="12">
        <f>F218++G218-H218</f>
        <v>19000</v>
      </c>
      <c r="J218" s="5"/>
      <c r="K218" s="5"/>
      <c r="L218" s="5"/>
      <c r="M218" s="5"/>
      <c r="N218" s="5"/>
    </row>
    <row r="219" spans="1:14" s="49" customFormat="1" ht="31.5">
      <c r="A219" s="30"/>
      <c r="B219" s="30">
        <v>85214</v>
      </c>
      <c r="C219" s="30"/>
      <c r="D219" s="42" t="s">
        <v>115</v>
      </c>
      <c r="E219" s="43"/>
      <c r="F219" s="43">
        <f>F220+F221</f>
        <v>710000</v>
      </c>
      <c r="G219" s="43">
        <f>G220+G221</f>
        <v>169459</v>
      </c>
      <c r="H219" s="41">
        <f>H220+H221</f>
        <v>0</v>
      </c>
      <c r="I219" s="41">
        <f>I220+I221</f>
        <v>879459</v>
      </c>
      <c r="J219" s="51"/>
      <c r="K219" s="51"/>
      <c r="L219" s="51"/>
      <c r="M219" s="51"/>
      <c r="N219" s="51"/>
    </row>
    <row r="220" spans="1:14" s="3" customFormat="1" ht="15">
      <c r="A220" s="17"/>
      <c r="B220" s="17"/>
      <c r="C220" s="17">
        <v>3110</v>
      </c>
      <c r="D220" s="27" t="s">
        <v>65</v>
      </c>
      <c r="E220" s="10"/>
      <c r="F220" s="10">
        <v>710000</v>
      </c>
      <c r="G220" s="69">
        <v>169459</v>
      </c>
      <c r="H220" s="65"/>
      <c r="I220" s="65">
        <f>F220+G220-H220</f>
        <v>879459</v>
      </c>
      <c r="J220" s="5"/>
      <c r="K220" s="5"/>
      <c r="L220" s="5"/>
      <c r="M220" s="5"/>
      <c r="N220" s="5"/>
    </row>
    <row r="221" spans="1:14" s="3" customFormat="1" ht="15">
      <c r="A221" s="17"/>
      <c r="B221" s="17"/>
      <c r="C221" s="17">
        <v>4110</v>
      </c>
      <c r="D221" s="27" t="s">
        <v>34</v>
      </c>
      <c r="E221" s="10"/>
      <c r="F221" s="10">
        <v>0</v>
      </c>
      <c r="G221" s="69"/>
      <c r="H221" s="65"/>
      <c r="I221" s="65">
        <f>F221+G221-H221</f>
        <v>0</v>
      </c>
      <c r="J221" s="5"/>
      <c r="K221" s="5"/>
      <c r="L221" s="5"/>
      <c r="M221" s="5"/>
      <c r="N221" s="5"/>
    </row>
    <row r="222" spans="1:14" s="49" customFormat="1" ht="15.75">
      <c r="A222" s="30"/>
      <c r="B222" s="30">
        <v>85215</v>
      </c>
      <c r="C222" s="30"/>
      <c r="D222" s="42" t="s">
        <v>66</v>
      </c>
      <c r="E222" s="43"/>
      <c r="F222" s="43">
        <f>F223</f>
        <v>250000</v>
      </c>
      <c r="G222" s="68"/>
      <c r="H222" s="63"/>
      <c r="I222" s="63">
        <f>I223</f>
        <v>250000</v>
      </c>
      <c r="J222" s="51"/>
      <c r="K222" s="51"/>
      <c r="L222" s="51"/>
      <c r="M222" s="51"/>
      <c r="N222" s="51"/>
    </row>
    <row r="223" spans="1:14" s="3" customFormat="1" ht="15">
      <c r="A223" s="17"/>
      <c r="B223" s="17"/>
      <c r="C223" s="17">
        <v>3110</v>
      </c>
      <c r="D223" s="27" t="s">
        <v>65</v>
      </c>
      <c r="E223" s="10"/>
      <c r="F223" s="10">
        <v>250000</v>
      </c>
      <c r="G223" s="69"/>
      <c r="H223" s="65"/>
      <c r="I223" s="65">
        <f>F223+G223-H223</f>
        <v>250000</v>
      </c>
      <c r="J223" s="5"/>
      <c r="K223" s="5"/>
      <c r="L223" s="5"/>
      <c r="M223" s="5"/>
      <c r="N223" s="5"/>
    </row>
    <row r="224" spans="1:14" s="49" customFormat="1" ht="31.5">
      <c r="A224" s="30"/>
      <c r="B224" s="30">
        <v>85216</v>
      </c>
      <c r="C224" s="30"/>
      <c r="D224" s="42" t="s">
        <v>67</v>
      </c>
      <c r="E224" s="43"/>
      <c r="F224" s="43">
        <f>F225</f>
        <v>0</v>
      </c>
      <c r="G224" s="43"/>
      <c r="H224" s="41"/>
      <c r="I224" s="41">
        <f>I225</f>
        <v>0</v>
      </c>
      <c r="J224" s="51"/>
      <c r="K224" s="51"/>
      <c r="L224" s="51"/>
      <c r="M224" s="51"/>
      <c r="N224" s="51"/>
    </row>
    <row r="225" spans="1:14" s="3" customFormat="1" ht="15">
      <c r="A225" s="17"/>
      <c r="B225" s="17"/>
      <c r="C225" s="17">
        <v>3110</v>
      </c>
      <c r="D225" s="27" t="s">
        <v>65</v>
      </c>
      <c r="E225" s="10"/>
      <c r="F225" s="10">
        <v>0</v>
      </c>
      <c r="G225" s="69"/>
      <c r="H225" s="65"/>
      <c r="I225" s="65">
        <f>F225+G225-H225</f>
        <v>0</v>
      </c>
      <c r="J225" s="5"/>
      <c r="K225" s="5"/>
      <c r="L225" s="5"/>
      <c r="M225" s="5"/>
      <c r="N225" s="5"/>
    </row>
    <row r="226" spans="1:14" s="49" customFormat="1" ht="15.75">
      <c r="A226" s="30"/>
      <c r="B226" s="30">
        <v>85219</v>
      </c>
      <c r="C226" s="30"/>
      <c r="D226" s="42" t="s">
        <v>68</v>
      </c>
      <c r="E226" s="43"/>
      <c r="F226" s="43">
        <f>F227+F228+F229+F230+F231+F232+F233+F234+F236+F237+F238+F235</f>
        <v>282058</v>
      </c>
      <c r="G226" s="68">
        <f>G227+G228+G229+G230++G231+G232+G233+G234++G235+G236+G237+G238</f>
        <v>0</v>
      </c>
      <c r="H226" s="63">
        <f>H227+H228+H229++H230++H231+H232+H233+H234+H235+H236++H237++H238</f>
        <v>0</v>
      </c>
      <c r="I226" s="63">
        <f>I227+I228+I229+I230++I231+I232+I233+I234++I235+I236+++I237++I238</f>
        <v>282058</v>
      </c>
      <c r="J226" s="51"/>
      <c r="K226" s="51"/>
      <c r="L226" s="51"/>
      <c r="M226" s="51"/>
      <c r="N226" s="51"/>
    </row>
    <row r="227" spans="1:14" s="3" customFormat="1" ht="15">
      <c r="A227" s="17"/>
      <c r="B227" s="17"/>
      <c r="C227" s="17">
        <v>4010</v>
      </c>
      <c r="D227" s="27" t="s">
        <v>41</v>
      </c>
      <c r="E227" s="10"/>
      <c r="F227" s="10">
        <v>187508</v>
      </c>
      <c r="G227" s="69"/>
      <c r="H227" s="65"/>
      <c r="I227" s="65">
        <f>F227++G227-H227</f>
        <v>187508</v>
      </c>
      <c r="J227" s="5"/>
      <c r="K227" s="5"/>
      <c r="L227" s="5"/>
      <c r="M227" s="5"/>
      <c r="N227" s="5"/>
    </row>
    <row r="228" spans="1:14" s="3" customFormat="1" ht="15">
      <c r="A228" s="17"/>
      <c r="B228" s="17"/>
      <c r="C228" s="17">
        <v>4040</v>
      </c>
      <c r="D228" s="31" t="s">
        <v>54</v>
      </c>
      <c r="E228" s="10"/>
      <c r="F228" s="10">
        <v>14507</v>
      </c>
      <c r="G228" s="69"/>
      <c r="H228" s="65"/>
      <c r="I228" s="65">
        <f aca="true" t="shared" si="7" ref="I228:I233">F228+G228-H228</f>
        <v>14507</v>
      </c>
      <c r="J228" s="5"/>
      <c r="K228" s="5"/>
      <c r="L228" s="5"/>
      <c r="M228" s="5"/>
      <c r="N228" s="5"/>
    </row>
    <row r="229" spans="1:14" s="3" customFormat="1" ht="15">
      <c r="A229" s="17"/>
      <c r="B229" s="17"/>
      <c r="C229" s="17">
        <v>4110</v>
      </c>
      <c r="D229" s="31" t="s">
        <v>34</v>
      </c>
      <c r="E229" s="10"/>
      <c r="F229" s="10">
        <v>36747</v>
      </c>
      <c r="G229" s="69"/>
      <c r="H229" s="65"/>
      <c r="I229" s="65">
        <f t="shared" si="7"/>
        <v>36747</v>
      </c>
      <c r="J229" s="5"/>
      <c r="K229" s="5"/>
      <c r="L229" s="5"/>
      <c r="M229" s="5"/>
      <c r="N229" s="5"/>
    </row>
    <row r="230" spans="1:14" s="3" customFormat="1" ht="15">
      <c r="A230" s="17"/>
      <c r="B230" s="17"/>
      <c r="C230" s="17">
        <v>4120</v>
      </c>
      <c r="D230" s="31" t="s">
        <v>35</v>
      </c>
      <c r="E230" s="10"/>
      <c r="F230" s="10">
        <v>4950</v>
      </c>
      <c r="G230" s="69"/>
      <c r="H230" s="65"/>
      <c r="I230" s="65">
        <f t="shared" si="7"/>
        <v>4950</v>
      </c>
      <c r="J230" s="5"/>
      <c r="K230" s="5"/>
      <c r="L230" s="5"/>
      <c r="M230" s="5"/>
      <c r="N230" s="5"/>
    </row>
    <row r="231" spans="1:14" s="3" customFormat="1" ht="15">
      <c r="A231" s="17"/>
      <c r="B231" s="17"/>
      <c r="C231" s="17">
        <v>4210</v>
      </c>
      <c r="D231" s="31" t="s">
        <v>15</v>
      </c>
      <c r="E231" s="10"/>
      <c r="F231" s="10">
        <v>15810</v>
      </c>
      <c r="G231" s="69"/>
      <c r="H231" s="65"/>
      <c r="I231" s="65">
        <f t="shared" si="7"/>
        <v>15810</v>
      </c>
      <c r="J231" s="5"/>
      <c r="K231" s="5"/>
      <c r="L231" s="5"/>
      <c r="M231" s="5"/>
      <c r="N231" s="5"/>
    </row>
    <row r="232" spans="1:14" s="3" customFormat="1" ht="15">
      <c r="A232" s="17"/>
      <c r="B232" s="17"/>
      <c r="C232" s="17">
        <v>4260</v>
      </c>
      <c r="D232" s="31" t="s">
        <v>25</v>
      </c>
      <c r="E232" s="10"/>
      <c r="F232" s="10">
        <v>0</v>
      </c>
      <c r="G232" s="69"/>
      <c r="H232" s="65"/>
      <c r="I232" s="65">
        <f t="shared" si="7"/>
        <v>0</v>
      </c>
      <c r="J232" s="5"/>
      <c r="K232" s="5"/>
      <c r="L232" s="5"/>
      <c r="M232" s="5"/>
      <c r="N232" s="5"/>
    </row>
    <row r="233" spans="1:14" s="3" customFormat="1" ht="15">
      <c r="A233" s="17"/>
      <c r="B233" s="17"/>
      <c r="C233" s="17">
        <v>4270</v>
      </c>
      <c r="D233" s="31" t="s">
        <v>26</v>
      </c>
      <c r="E233" s="10"/>
      <c r="F233" s="10">
        <v>2015</v>
      </c>
      <c r="G233" s="69"/>
      <c r="H233" s="65"/>
      <c r="I233" s="65">
        <f t="shared" si="7"/>
        <v>2015</v>
      </c>
      <c r="J233" s="5"/>
      <c r="K233" s="5"/>
      <c r="L233" s="5"/>
      <c r="M233" s="5"/>
      <c r="N233" s="5"/>
    </row>
    <row r="234" spans="1:14" s="3" customFormat="1" ht="15">
      <c r="A234" s="17"/>
      <c r="B234" s="17"/>
      <c r="C234" s="17">
        <v>4300</v>
      </c>
      <c r="D234" s="31" t="s">
        <v>16</v>
      </c>
      <c r="E234" s="10"/>
      <c r="F234" s="10">
        <v>6536</v>
      </c>
      <c r="G234" s="69"/>
      <c r="H234" s="65"/>
      <c r="I234" s="65">
        <f>F234++G234-H234</f>
        <v>6536</v>
      </c>
      <c r="J234" s="5"/>
      <c r="K234" s="5"/>
      <c r="L234" s="5"/>
      <c r="M234" s="5"/>
      <c r="N234" s="5"/>
    </row>
    <row r="235" spans="1:14" s="3" customFormat="1" ht="15">
      <c r="A235" s="17"/>
      <c r="B235" s="17"/>
      <c r="C235" s="17">
        <v>4350</v>
      </c>
      <c r="D235" s="31" t="s">
        <v>119</v>
      </c>
      <c r="E235" s="10"/>
      <c r="F235" s="10">
        <v>2100</v>
      </c>
      <c r="G235" s="69"/>
      <c r="H235" s="65"/>
      <c r="I235" s="65">
        <f>F235+G235-H235</f>
        <v>2100</v>
      </c>
      <c r="J235" s="5"/>
      <c r="K235" s="5"/>
      <c r="L235" s="5"/>
      <c r="M235" s="5"/>
      <c r="N235" s="5"/>
    </row>
    <row r="236" spans="1:14" s="3" customFormat="1" ht="15">
      <c r="A236" s="17"/>
      <c r="B236" s="17"/>
      <c r="C236" s="17">
        <v>4410</v>
      </c>
      <c r="D236" s="31" t="s">
        <v>39</v>
      </c>
      <c r="E236" s="10"/>
      <c r="F236" s="10">
        <v>6410</v>
      </c>
      <c r="G236" s="69"/>
      <c r="H236" s="65"/>
      <c r="I236" s="65">
        <f>F236+G236-H236</f>
        <v>6410</v>
      </c>
      <c r="J236" s="5"/>
      <c r="K236" s="5"/>
      <c r="L236" s="5"/>
      <c r="M236" s="5"/>
      <c r="N236" s="5"/>
    </row>
    <row r="237" spans="1:14" s="3" customFormat="1" ht="15">
      <c r="A237" s="17"/>
      <c r="B237" s="17"/>
      <c r="C237" s="17">
        <v>4430</v>
      </c>
      <c r="D237" s="31" t="s">
        <v>27</v>
      </c>
      <c r="E237" s="10"/>
      <c r="F237" s="10">
        <v>515</v>
      </c>
      <c r="G237" s="69"/>
      <c r="H237" s="65"/>
      <c r="I237" s="65">
        <f>F237+G237-H237</f>
        <v>515</v>
      </c>
      <c r="J237" s="5"/>
      <c r="K237" s="5"/>
      <c r="L237" s="5"/>
      <c r="M237" s="5"/>
      <c r="N237" s="5"/>
    </row>
    <row r="238" spans="1:14" s="3" customFormat="1" ht="30">
      <c r="A238" s="17"/>
      <c r="B238" s="17"/>
      <c r="C238" s="17">
        <v>4440</v>
      </c>
      <c r="D238" s="27" t="s">
        <v>43</v>
      </c>
      <c r="E238" s="10"/>
      <c r="F238" s="10">
        <v>4960</v>
      </c>
      <c r="G238" s="10"/>
      <c r="H238" s="12"/>
      <c r="I238" s="12">
        <f>F238+G238-H238</f>
        <v>4960</v>
      </c>
      <c r="J238" s="5"/>
      <c r="K238" s="5"/>
      <c r="L238" s="5"/>
      <c r="M238" s="5"/>
      <c r="N238" s="5"/>
    </row>
    <row r="239" spans="1:14" s="49" customFormat="1" ht="15.75">
      <c r="A239" s="30"/>
      <c r="B239" s="30">
        <v>85278</v>
      </c>
      <c r="C239" s="30"/>
      <c r="D239" s="42" t="s">
        <v>116</v>
      </c>
      <c r="E239" s="43"/>
      <c r="F239" s="43">
        <v>0</v>
      </c>
      <c r="G239" s="68"/>
      <c r="H239" s="63"/>
      <c r="I239" s="63">
        <f>I240</f>
        <v>0</v>
      </c>
      <c r="J239" s="51"/>
      <c r="K239" s="51"/>
      <c r="L239" s="51"/>
      <c r="M239" s="51"/>
      <c r="N239" s="51"/>
    </row>
    <row r="240" spans="1:14" s="3" customFormat="1" ht="15">
      <c r="A240" s="17"/>
      <c r="B240" s="17"/>
      <c r="C240" s="17">
        <v>3110</v>
      </c>
      <c r="D240" s="27" t="s">
        <v>65</v>
      </c>
      <c r="E240" s="10"/>
      <c r="F240" s="10">
        <v>0</v>
      </c>
      <c r="G240" s="69"/>
      <c r="H240" s="65"/>
      <c r="I240" s="65">
        <f>F240+G240--H240</f>
        <v>0</v>
      </c>
      <c r="J240" s="5"/>
      <c r="K240" s="5"/>
      <c r="L240" s="5"/>
      <c r="M240" s="5"/>
      <c r="N240" s="5"/>
    </row>
    <row r="241" spans="1:14" s="49" customFormat="1" ht="15.75">
      <c r="A241" s="30"/>
      <c r="B241" s="30">
        <v>85295</v>
      </c>
      <c r="C241" s="30"/>
      <c r="D241" s="42" t="s">
        <v>11</v>
      </c>
      <c r="E241" s="43"/>
      <c r="F241" s="43">
        <f>F242+F243+F244</f>
        <v>51659</v>
      </c>
      <c r="G241" s="68">
        <f>G242</f>
        <v>0</v>
      </c>
      <c r="H241" s="63"/>
      <c r="I241" s="63">
        <f>I242+I243+I244</f>
        <v>51659</v>
      </c>
      <c r="J241" s="51"/>
      <c r="K241" s="51"/>
      <c r="L241" s="51"/>
      <c r="M241" s="51"/>
      <c r="N241" s="51"/>
    </row>
    <row r="242" spans="1:14" s="3" customFormat="1" ht="15">
      <c r="A242" s="17"/>
      <c r="B242" s="17"/>
      <c r="C242" s="17">
        <v>3110</v>
      </c>
      <c r="D242" s="27" t="s">
        <v>65</v>
      </c>
      <c r="E242" s="10"/>
      <c r="F242" s="10">
        <v>51659</v>
      </c>
      <c r="G242" s="69"/>
      <c r="H242" s="65"/>
      <c r="I242" s="65">
        <f>F242+G242-H242</f>
        <v>51659</v>
      </c>
      <c r="J242" s="5"/>
      <c r="K242" s="5"/>
      <c r="L242" s="5"/>
      <c r="M242" s="5"/>
      <c r="N242" s="5"/>
    </row>
    <row r="243" spans="1:14" s="3" customFormat="1" ht="15">
      <c r="A243" s="17"/>
      <c r="B243" s="17"/>
      <c r="C243" s="17">
        <v>4210</v>
      </c>
      <c r="D243" s="27" t="s">
        <v>15</v>
      </c>
      <c r="E243" s="10"/>
      <c r="F243" s="10">
        <v>0</v>
      </c>
      <c r="G243" s="69"/>
      <c r="H243" s="65"/>
      <c r="I243" s="65">
        <f>F243+G243-H243</f>
        <v>0</v>
      </c>
      <c r="J243" s="5"/>
      <c r="K243" s="5"/>
      <c r="L243" s="5"/>
      <c r="M243" s="5"/>
      <c r="N243" s="5"/>
    </row>
    <row r="244" spans="1:14" s="3" customFormat="1" ht="15">
      <c r="A244" s="17"/>
      <c r="B244" s="17"/>
      <c r="C244" s="17">
        <v>4300</v>
      </c>
      <c r="D244" s="27" t="s">
        <v>16</v>
      </c>
      <c r="E244" s="10"/>
      <c r="F244" s="10">
        <v>0</v>
      </c>
      <c r="G244" s="69"/>
      <c r="H244" s="65"/>
      <c r="I244" s="65">
        <f>F244+G244-H244</f>
        <v>0</v>
      </c>
      <c r="J244" s="5"/>
      <c r="K244" s="5"/>
      <c r="L244" s="5"/>
      <c r="M244" s="5"/>
      <c r="N244" s="5"/>
    </row>
    <row r="245" spans="1:14" s="3" customFormat="1" ht="31.5">
      <c r="A245" s="32">
        <v>854</v>
      </c>
      <c r="B245" s="20"/>
      <c r="C245" s="20"/>
      <c r="D245" s="24" t="s">
        <v>69</v>
      </c>
      <c r="E245" s="11"/>
      <c r="F245" s="11">
        <f>F246+F262</f>
        <v>246545</v>
      </c>
      <c r="G245" s="11">
        <f>G246+G262+G260</f>
        <v>124610</v>
      </c>
      <c r="H245" s="11">
        <f>H246+H262</f>
        <v>1</v>
      </c>
      <c r="I245" s="11">
        <f>I246+I262+I260</f>
        <v>371154</v>
      </c>
      <c r="J245" s="5"/>
      <c r="K245" s="5"/>
      <c r="L245" s="5"/>
      <c r="M245" s="5"/>
      <c r="N245" s="5"/>
    </row>
    <row r="246" spans="1:14" s="49" customFormat="1" ht="15.75">
      <c r="A246" s="30"/>
      <c r="B246" s="30">
        <v>85401</v>
      </c>
      <c r="C246" s="30"/>
      <c r="D246" s="42" t="s">
        <v>70</v>
      </c>
      <c r="E246" s="43"/>
      <c r="F246" s="43">
        <f>F247+F248+F249+F250+F251+F252+F253+F255+F256+F257+F258+F259+F254</f>
        <v>245887</v>
      </c>
      <c r="G246" s="68">
        <f>G247+G248+G249+G250+G251+G252+G253+G254+G255+G256+G257+G258+G259</f>
        <v>0</v>
      </c>
      <c r="H246" s="63">
        <f>H247+H248+H249+H250+H251+H252+H253+H254+H255+H256++H257+H258++H259</f>
        <v>1</v>
      </c>
      <c r="I246" s="63">
        <f>I247+I248+I249+I250+I251+I252+I253+I254+++I255+I256+I257+I258+I259</f>
        <v>245886</v>
      </c>
      <c r="J246" s="51"/>
      <c r="K246" s="51"/>
      <c r="L246" s="51"/>
      <c r="M246" s="51"/>
      <c r="N246" s="51"/>
    </row>
    <row r="247" spans="1:14" s="3" customFormat="1" ht="30">
      <c r="A247" s="17"/>
      <c r="B247" s="17"/>
      <c r="C247" s="17">
        <v>3020</v>
      </c>
      <c r="D247" s="27" t="s">
        <v>110</v>
      </c>
      <c r="E247" s="10"/>
      <c r="F247" s="10">
        <v>15056</v>
      </c>
      <c r="G247" s="10"/>
      <c r="H247" s="12"/>
      <c r="I247" s="12">
        <f>F247+G247-H247</f>
        <v>15056</v>
      </c>
      <c r="J247" s="5"/>
      <c r="K247" s="5"/>
      <c r="L247" s="5"/>
      <c r="M247" s="5"/>
      <c r="N247" s="5"/>
    </row>
    <row r="248" spans="1:14" s="3" customFormat="1" ht="15">
      <c r="A248" s="17"/>
      <c r="B248" s="17"/>
      <c r="C248" s="17">
        <v>4010</v>
      </c>
      <c r="D248" s="27" t="s">
        <v>41</v>
      </c>
      <c r="E248" s="10"/>
      <c r="F248" s="10">
        <v>142518</v>
      </c>
      <c r="G248" s="69"/>
      <c r="H248" s="65"/>
      <c r="I248" s="65">
        <f>F248+G248-H248</f>
        <v>142518</v>
      </c>
      <c r="J248" s="5"/>
      <c r="K248" s="5"/>
      <c r="L248" s="5"/>
      <c r="M248" s="5"/>
      <c r="N248" s="5"/>
    </row>
    <row r="249" spans="1:14" s="3" customFormat="1" ht="15">
      <c r="A249" s="17"/>
      <c r="B249" s="17"/>
      <c r="C249" s="17">
        <v>4040</v>
      </c>
      <c r="D249" s="27" t="s">
        <v>54</v>
      </c>
      <c r="E249" s="10"/>
      <c r="F249" s="10">
        <v>12671</v>
      </c>
      <c r="G249" s="69"/>
      <c r="H249" s="65"/>
      <c r="I249" s="65">
        <f>F249+G249-H249</f>
        <v>12671</v>
      </c>
      <c r="J249" s="5"/>
      <c r="K249" s="5"/>
      <c r="L249" s="5"/>
      <c r="M249" s="5"/>
      <c r="N249" s="5"/>
    </row>
    <row r="250" spans="1:14" s="3" customFormat="1" ht="15">
      <c r="A250" s="17"/>
      <c r="B250" s="17"/>
      <c r="C250" s="17">
        <v>4110</v>
      </c>
      <c r="D250" s="27" t="s">
        <v>34</v>
      </c>
      <c r="E250" s="10"/>
      <c r="F250" s="10">
        <v>28782</v>
      </c>
      <c r="G250" s="69"/>
      <c r="H250" s="65"/>
      <c r="I250" s="65">
        <f>F250+G250-H250</f>
        <v>28782</v>
      </c>
      <c r="J250" s="5"/>
      <c r="K250" s="5"/>
      <c r="L250" s="5"/>
      <c r="M250" s="5"/>
      <c r="N250" s="5"/>
    </row>
    <row r="251" spans="1:14" s="3" customFormat="1" ht="15">
      <c r="A251" s="17"/>
      <c r="B251" s="17"/>
      <c r="C251" s="17">
        <v>4120</v>
      </c>
      <c r="D251" s="27" t="s">
        <v>35</v>
      </c>
      <c r="E251" s="10"/>
      <c r="F251" s="10">
        <v>4039</v>
      </c>
      <c r="G251" s="69"/>
      <c r="H251" s="65"/>
      <c r="I251" s="65">
        <f>F251+G251---H251</f>
        <v>4039</v>
      </c>
      <c r="J251" s="5"/>
      <c r="K251" s="5"/>
      <c r="L251" s="5"/>
      <c r="M251" s="5"/>
      <c r="N251" s="5"/>
    </row>
    <row r="252" spans="1:14" s="3" customFormat="1" ht="15">
      <c r="A252" s="17"/>
      <c r="B252" s="17"/>
      <c r="C252" s="17">
        <v>4210</v>
      </c>
      <c r="D252" s="27" t="s">
        <v>15</v>
      </c>
      <c r="E252" s="10"/>
      <c r="F252" s="10">
        <v>15000</v>
      </c>
      <c r="G252" s="69"/>
      <c r="H252" s="65"/>
      <c r="I252" s="65">
        <f>F252+G252-H252</f>
        <v>15000</v>
      </c>
      <c r="J252" s="5"/>
      <c r="K252" s="5"/>
      <c r="L252" s="5"/>
      <c r="M252" s="5"/>
      <c r="N252" s="5"/>
    </row>
    <row r="253" spans="1:14" s="3" customFormat="1" ht="30">
      <c r="A253" s="17"/>
      <c r="B253" s="17"/>
      <c r="C253" s="17">
        <v>4240</v>
      </c>
      <c r="D253" s="27" t="s">
        <v>55</v>
      </c>
      <c r="E253" s="10"/>
      <c r="F253" s="10"/>
      <c r="G253" s="10"/>
      <c r="H253" s="12"/>
      <c r="I253" s="12">
        <f>F253+G253-H253</f>
        <v>0</v>
      </c>
      <c r="J253" s="5"/>
      <c r="K253" s="5"/>
      <c r="L253" s="5"/>
      <c r="M253" s="5"/>
      <c r="N253" s="5"/>
    </row>
    <row r="254" spans="1:14" s="3" customFormat="1" ht="30">
      <c r="A254" s="17"/>
      <c r="B254" s="17"/>
      <c r="C254" s="17">
        <v>4243</v>
      </c>
      <c r="D254" s="27" t="s">
        <v>55</v>
      </c>
      <c r="E254" s="10"/>
      <c r="F254" s="10">
        <v>8069</v>
      </c>
      <c r="G254" s="10"/>
      <c r="H254" s="12">
        <v>1</v>
      </c>
      <c r="I254" s="12">
        <f>F254+G254-H254</f>
        <v>8068</v>
      </c>
      <c r="J254" s="5"/>
      <c r="K254" s="5"/>
      <c r="L254" s="5"/>
      <c r="M254" s="5"/>
      <c r="N254" s="5"/>
    </row>
    <row r="255" spans="1:14" s="3" customFormat="1" ht="15">
      <c r="A255" s="17"/>
      <c r="B255" s="17"/>
      <c r="C255" s="17">
        <v>4270</v>
      </c>
      <c r="D255" s="27" t="s">
        <v>26</v>
      </c>
      <c r="E255" s="10"/>
      <c r="F255" s="10">
        <v>7500</v>
      </c>
      <c r="G255" s="69"/>
      <c r="H255" s="65"/>
      <c r="I255" s="65">
        <f>F255+G255-H255</f>
        <v>7500</v>
      </c>
      <c r="J255" s="5"/>
      <c r="K255" s="5"/>
      <c r="L255" s="5"/>
      <c r="M255" s="5"/>
      <c r="N255" s="5"/>
    </row>
    <row r="256" spans="1:14" s="3" customFormat="1" ht="15">
      <c r="A256" s="17"/>
      <c r="B256" s="17"/>
      <c r="C256" s="17">
        <v>4300</v>
      </c>
      <c r="D256" s="27" t="s">
        <v>16</v>
      </c>
      <c r="E256" s="10"/>
      <c r="F256" s="10">
        <v>1700</v>
      </c>
      <c r="G256" s="69"/>
      <c r="H256" s="65"/>
      <c r="I256" s="65">
        <f>F256+G256-H256</f>
        <v>1700</v>
      </c>
      <c r="J256" s="5"/>
      <c r="K256" s="5"/>
      <c r="L256" s="5"/>
      <c r="M256" s="5"/>
      <c r="N256" s="5"/>
    </row>
    <row r="257" spans="1:14" s="3" customFormat="1" ht="15">
      <c r="A257" s="17"/>
      <c r="B257" s="17"/>
      <c r="C257" s="17">
        <v>4410</v>
      </c>
      <c r="D257" s="27" t="s">
        <v>39</v>
      </c>
      <c r="E257" s="10"/>
      <c r="F257" s="10">
        <v>370</v>
      </c>
      <c r="G257" s="69"/>
      <c r="H257" s="65"/>
      <c r="I257" s="65">
        <f>F257+G257--H257</f>
        <v>370</v>
      </c>
      <c r="J257" s="5"/>
      <c r="K257" s="5"/>
      <c r="L257" s="5"/>
      <c r="M257" s="5"/>
      <c r="N257" s="5"/>
    </row>
    <row r="258" spans="1:14" s="3" customFormat="1" ht="30">
      <c r="A258" s="17"/>
      <c r="B258" s="17"/>
      <c r="C258" s="17">
        <v>4440</v>
      </c>
      <c r="D258" s="27" t="s">
        <v>56</v>
      </c>
      <c r="E258" s="10"/>
      <c r="F258" s="10">
        <v>10182</v>
      </c>
      <c r="G258" s="10"/>
      <c r="H258" s="12"/>
      <c r="I258" s="12">
        <f>F258+G258--H258</f>
        <v>10182</v>
      </c>
      <c r="J258" s="5"/>
      <c r="K258" s="5"/>
      <c r="L258" s="5"/>
      <c r="M258" s="5"/>
      <c r="N258" s="5"/>
    </row>
    <row r="259" spans="1:14" s="3" customFormat="1" ht="30">
      <c r="A259" s="17"/>
      <c r="B259" s="17"/>
      <c r="C259" s="17">
        <v>6060</v>
      </c>
      <c r="D259" s="27" t="s">
        <v>44</v>
      </c>
      <c r="E259" s="10"/>
      <c r="F259" s="10"/>
      <c r="G259" s="69"/>
      <c r="H259" s="65"/>
      <c r="I259" s="65">
        <f>F259+G259-H259</f>
        <v>0</v>
      </c>
      <c r="J259" s="5"/>
      <c r="K259" s="5"/>
      <c r="L259" s="5"/>
      <c r="M259" s="5"/>
      <c r="N259" s="5"/>
    </row>
    <row r="260" spans="1:14" s="3" customFormat="1" ht="15.75">
      <c r="A260" s="17"/>
      <c r="B260" s="30">
        <v>85415</v>
      </c>
      <c r="C260" s="30"/>
      <c r="D260" s="42" t="s">
        <v>141</v>
      </c>
      <c r="E260" s="43"/>
      <c r="F260" s="43"/>
      <c r="G260" s="68">
        <f>G261</f>
        <v>124610</v>
      </c>
      <c r="H260" s="63"/>
      <c r="I260" s="63">
        <f>I261</f>
        <v>124610</v>
      </c>
      <c r="J260" s="5"/>
      <c r="K260" s="5"/>
      <c r="L260" s="5"/>
      <c r="M260" s="5"/>
      <c r="N260" s="5"/>
    </row>
    <row r="261" spans="1:14" s="3" customFormat="1" ht="15">
      <c r="A261" s="17"/>
      <c r="B261" s="17"/>
      <c r="C261" s="17">
        <v>3260</v>
      </c>
      <c r="D261" s="27" t="s">
        <v>142</v>
      </c>
      <c r="E261" s="10"/>
      <c r="F261" s="10"/>
      <c r="G261" s="69">
        <v>124610</v>
      </c>
      <c r="H261" s="65"/>
      <c r="I261" s="65">
        <f>F261+G261-H261</f>
        <v>124610</v>
      </c>
      <c r="J261" s="5"/>
      <c r="K261" s="5"/>
      <c r="L261" s="5"/>
      <c r="M261" s="5"/>
      <c r="N261" s="5"/>
    </row>
    <row r="262" spans="1:14" s="45" customFormat="1" ht="15.75" customHeight="1">
      <c r="A262" s="30"/>
      <c r="B262" s="30">
        <v>85446</v>
      </c>
      <c r="C262" s="30"/>
      <c r="D262" s="42" t="s">
        <v>94</v>
      </c>
      <c r="E262" s="43"/>
      <c r="F262" s="43">
        <f>F263</f>
        <v>658</v>
      </c>
      <c r="G262" s="43"/>
      <c r="H262" s="41"/>
      <c r="I262" s="41">
        <f>I263</f>
        <v>658</v>
      </c>
      <c r="J262" s="44"/>
      <c r="K262" s="44"/>
      <c r="L262" s="44"/>
      <c r="M262" s="44"/>
      <c r="N262" s="44"/>
    </row>
    <row r="263" spans="1:14" s="3" customFormat="1" ht="17.25" customHeight="1">
      <c r="A263" s="17"/>
      <c r="B263" s="17"/>
      <c r="C263" s="17">
        <v>4300</v>
      </c>
      <c r="D263" s="27" t="s">
        <v>95</v>
      </c>
      <c r="E263" s="10"/>
      <c r="F263" s="10">
        <v>658</v>
      </c>
      <c r="G263" s="69"/>
      <c r="H263" s="65"/>
      <c r="I263" s="65">
        <f>F263+G263-H263</f>
        <v>658</v>
      </c>
      <c r="J263" s="5"/>
      <c r="K263" s="5"/>
      <c r="L263" s="5"/>
      <c r="M263" s="5"/>
      <c r="N263" s="5"/>
    </row>
    <row r="264" spans="1:14" s="3" customFormat="1" ht="31.5">
      <c r="A264" s="32">
        <v>900</v>
      </c>
      <c r="B264" s="20"/>
      <c r="C264" s="20"/>
      <c r="D264" s="24" t="s">
        <v>71</v>
      </c>
      <c r="E264" s="11"/>
      <c r="F264" s="11">
        <f>F265+F271+F274+F277+F284+F282+F269</f>
        <v>848567</v>
      </c>
      <c r="G264" s="11">
        <f>G265+G269+G271++G274+++++G277++G282+G284</f>
        <v>700</v>
      </c>
      <c r="H264" s="11">
        <f>H265+H269+H271+H274++H277++H282++H284</f>
        <v>700</v>
      </c>
      <c r="I264" s="11">
        <f>I265+I269+I271+I274+I277+I282+I284</f>
        <v>848567</v>
      </c>
      <c r="J264" s="5"/>
      <c r="K264" s="5"/>
      <c r="L264" s="5"/>
      <c r="M264" s="5"/>
      <c r="N264" s="5"/>
    </row>
    <row r="265" spans="1:14" s="49" customFormat="1" ht="15.75">
      <c r="A265" s="30"/>
      <c r="B265" s="30">
        <v>90001</v>
      </c>
      <c r="C265" s="30"/>
      <c r="D265" s="42" t="s">
        <v>72</v>
      </c>
      <c r="E265" s="43"/>
      <c r="F265" s="43">
        <f>F266+F267++F268</f>
        <v>599867</v>
      </c>
      <c r="G265" s="68"/>
      <c r="H265" s="63"/>
      <c r="I265" s="63">
        <f>I266+I267</f>
        <v>599867</v>
      </c>
      <c r="J265" s="51"/>
      <c r="K265" s="51"/>
      <c r="L265" s="51"/>
      <c r="M265" s="51"/>
      <c r="N265" s="51"/>
    </row>
    <row r="266" spans="1:14" s="3" customFormat="1" ht="15">
      <c r="A266" s="17"/>
      <c r="B266" s="17"/>
      <c r="C266" s="17">
        <v>6050</v>
      </c>
      <c r="D266" s="27" t="s">
        <v>8</v>
      </c>
      <c r="E266" s="10"/>
      <c r="F266" s="10">
        <v>153683</v>
      </c>
      <c r="G266" s="69"/>
      <c r="H266" s="65"/>
      <c r="I266" s="65">
        <f>F266+G266-H266</f>
        <v>153683</v>
      </c>
      <c r="J266" s="5"/>
      <c r="K266" s="5"/>
      <c r="L266" s="5"/>
      <c r="M266" s="5"/>
      <c r="N266" s="5"/>
    </row>
    <row r="267" spans="1:14" s="3" customFormat="1" ht="15">
      <c r="A267" s="17"/>
      <c r="B267" s="17"/>
      <c r="C267" s="17">
        <v>6052</v>
      </c>
      <c r="D267" s="27" t="s">
        <v>8</v>
      </c>
      <c r="E267" s="10"/>
      <c r="F267" s="10">
        <v>446184</v>
      </c>
      <c r="G267" s="69"/>
      <c r="H267" s="65"/>
      <c r="I267" s="65">
        <f>F267+G267-H267</f>
        <v>446184</v>
      </c>
      <c r="J267" s="5"/>
      <c r="K267" s="5"/>
      <c r="L267" s="5"/>
      <c r="M267" s="5"/>
      <c r="N267" s="5"/>
    </row>
    <row r="268" spans="1:14" s="3" customFormat="1" ht="15">
      <c r="A268" s="17"/>
      <c r="B268" s="17"/>
      <c r="C268" s="17">
        <v>6059</v>
      </c>
      <c r="D268" s="27" t="s">
        <v>8</v>
      </c>
      <c r="E268" s="10"/>
      <c r="F268" s="10"/>
      <c r="G268" s="69"/>
      <c r="H268" s="65"/>
      <c r="I268" s="65">
        <f>F268+G268-H268</f>
        <v>0</v>
      </c>
      <c r="J268" s="5"/>
      <c r="K268" s="5"/>
      <c r="L268" s="5"/>
      <c r="M268" s="5"/>
      <c r="N268" s="5"/>
    </row>
    <row r="269" spans="1:14" s="49" customFormat="1" ht="15.75">
      <c r="A269" s="30"/>
      <c r="B269" s="30">
        <v>90002</v>
      </c>
      <c r="C269" s="30"/>
      <c r="D269" s="42" t="s">
        <v>103</v>
      </c>
      <c r="E269" s="43"/>
      <c r="F269" s="43">
        <f>F270</f>
        <v>16000</v>
      </c>
      <c r="G269" s="68">
        <f>G270</f>
        <v>0</v>
      </c>
      <c r="H269" s="63">
        <f>H270</f>
        <v>0</v>
      </c>
      <c r="I269" s="63">
        <f>I270</f>
        <v>16000</v>
      </c>
      <c r="J269" s="51"/>
      <c r="K269" s="51"/>
      <c r="L269" s="51"/>
      <c r="M269" s="51"/>
      <c r="N269" s="51"/>
    </row>
    <row r="270" spans="1:14" s="3" customFormat="1" ht="15">
      <c r="A270" s="17"/>
      <c r="B270" s="17"/>
      <c r="C270" s="17">
        <v>4300</v>
      </c>
      <c r="D270" s="27" t="s">
        <v>16</v>
      </c>
      <c r="E270" s="10"/>
      <c r="F270" s="10">
        <v>16000</v>
      </c>
      <c r="G270" s="69"/>
      <c r="H270" s="65"/>
      <c r="I270" s="65">
        <f>F270+G270-H270</f>
        <v>16000</v>
      </c>
      <c r="J270" s="5"/>
      <c r="K270" s="5"/>
      <c r="L270" s="5"/>
      <c r="M270" s="5"/>
      <c r="N270" s="5"/>
    </row>
    <row r="271" spans="1:14" s="49" customFormat="1" ht="15.75">
      <c r="A271" s="30"/>
      <c r="B271" s="30">
        <v>90003</v>
      </c>
      <c r="C271" s="30"/>
      <c r="D271" s="42" t="s">
        <v>73</v>
      </c>
      <c r="E271" s="43"/>
      <c r="F271" s="43">
        <f>F272+F273</f>
        <v>12800</v>
      </c>
      <c r="G271" s="68"/>
      <c r="H271" s="63"/>
      <c r="I271" s="63">
        <f>I272+I273</f>
        <v>12800</v>
      </c>
      <c r="J271" s="51"/>
      <c r="K271" s="51"/>
      <c r="L271" s="51"/>
      <c r="M271" s="51"/>
      <c r="N271" s="51"/>
    </row>
    <row r="272" spans="1:14" s="3" customFormat="1" ht="15">
      <c r="A272" s="17"/>
      <c r="B272" s="17"/>
      <c r="C272" s="17">
        <v>4210</v>
      </c>
      <c r="D272" s="27" t="s">
        <v>15</v>
      </c>
      <c r="E272" s="10"/>
      <c r="F272" s="10">
        <v>1150</v>
      </c>
      <c r="G272" s="69"/>
      <c r="H272" s="65"/>
      <c r="I272" s="65">
        <f>F272+G272-H272</f>
        <v>1150</v>
      </c>
      <c r="J272" s="5"/>
      <c r="K272" s="5"/>
      <c r="L272" s="5"/>
      <c r="M272" s="5"/>
      <c r="N272" s="5"/>
    </row>
    <row r="273" spans="1:14" s="3" customFormat="1" ht="15">
      <c r="A273" s="17"/>
      <c r="B273" s="17"/>
      <c r="C273" s="17">
        <v>4300</v>
      </c>
      <c r="D273" s="27" t="s">
        <v>16</v>
      </c>
      <c r="E273" s="10"/>
      <c r="F273" s="10">
        <v>11650</v>
      </c>
      <c r="G273" s="69"/>
      <c r="H273" s="65"/>
      <c r="I273" s="65">
        <f>F273+G273-H273</f>
        <v>11650</v>
      </c>
      <c r="J273" s="5"/>
      <c r="K273" s="5"/>
      <c r="L273" s="5"/>
      <c r="M273" s="5"/>
      <c r="N273" s="5"/>
    </row>
    <row r="274" spans="1:14" s="49" customFormat="1" ht="14.25" customHeight="1">
      <c r="A274" s="30"/>
      <c r="B274" s="30">
        <v>90004</v>
      </c>
      <c r="C274" s="30"/>
      <c r="D274" s="42" t="s">
        <v>74</v>
      </c>
      <c r="E274" s="43"/>
      <c r="F274" s="43">
        <f>F275+F276</f>
        <v>5380</v>
      </c>
      <c r="G274" s="68"/>
      <c r="H274" s="63"/>
      <c r="I274" s="63">
        <f>I275+I276</f>
        <v>5380</v>
      </c>
      <c r="J274" s="51"/>
      <c r="K274" s="51"/>
      <c r="L274" s="51"/>
      <c r="M274" s="51"/>
      <c r="N274" s="51"/>
    </row>
    <row r="275" spans="1:14" s="3" customFormat="1" ht="15">
      <c r="A275" s="17"/>
      <c r="B275" s="17"/>
      <c r="C275" s="17">
        <v>4210</v>
      </c>
      <c r="D275" s="27" t="s">
        <v>15</v>
      </c>
      <c r="E275" s="10"/>
      <c r="F275" s="10">
        <v>1050</v>
      </c>
      <c r="G275" s="69"/>
      <c r="H275" s="65"/>
      <c r="I275" s="65">
        <f>F275+G275-H275</f>
        <v>1050</v>
      </c>
      <c r="J275" s="5"/>
      <c r="K275" s="5"/>
      <c r="L275" s="5"/>
      <c r="M275" s="5"/>
      <c r="N275" s="5"/>
    </row>
    <row r="276" spans="1:14" s="3" customFormat="1" ht="15">
      <c r="A276" s="17"/>
      <c r="B276" s="17"/>
      <c r="C276" s="17">
        <v>4300</v>
      </c>
      <c r="D276" s="27" t="s">
        <v>16</v>
      </c>
      <c r="E276" s="10"/>
      <c r="F276" s="10">
        <v>4330</v>
      </c>
      <c r="G276" s="69"/>
      <c r="H276" s="65"/>
      <c r="I276" s="65">
        <f>F276+G276-H276</f>
        <v>4330</v>
      </c>
      <c r="J276" s="5"/>
      <c r="K276" s="5"/>
      <c r="L276" s="5"/>
      <c r="M276" s="5"/>
      <c r="N276" s="5"/>
    </row>
    <row r="277" spans="1:14" s="49" customFormat="1" ht="15.75">
      <c r="A277" s="30"/>
      <c r="B277" s="30">
        <v>90015</v>
      </c>
      <c r="C277" s="30"/>
      <c r="D277" s="42" t="s">
        <v>75</v>
      </c>
      <c r="E277" s="43"/>
      <c r="F277" s="43">
        <f>F278+F279+F280+F281</f>
        <v>112320</v>
      </c>
      <c r="G277" s="68">
        <f>G278+G279+G280+G281</f>
        <v>700</v>
      </c>
      <c r="H277" s="63">
        <f>H278+H279+H280+H281</f>
        <v>700</v>
      </c>
      <c r="I277" s="63">
        <f>I278+I279+I280++I281</f>
        <v>112320</v>
      </c>
      <c r="J277" s="51"/>
      <c r="K277" s="51"/>
      <c r="L277" s="51"/>
      <c r="M277" s="51"/>
      <c r="N277" s="51"/>
    </row>
    <row r="278" spans="1:14" s="3" customFormat="1" ht="15">
      <c r="A278" s="17"/>
      <c r="B278" s="17"/>
      <c r="C278" s="17">
        <v>4210</v>
      </c>
      <c r="D278" s="27" t="s">
        <v>15</v>
      </c>
      <c r="E278" s="10"/>
      <c r="F278" s="10">
        <v>2270</v>
      </c>
      <c r="G278" s="69"/>
      <c r="H278" s="65">
        <v>700</v>
      </c>
      <c r="I278" s="65">
        <f>F278+G278-H278</f>
        <v>1570</v>
      </c>
      <c r="J278" s="5"/>
      <c r="K278" s="5"/>
      <c r="L278" s="5"/>
      <c r="M278" s="5"/>
      <c r="N278" s="5"/>
    </row>
    <row r="279" spans="1:14" s="3" customFormat="1" ht="15">
      <c r="A279" s="17"/>
      <c r="B279" s="17"/>
      <c r="C279" s="17">
        <v>4260</v>
      </c>
      <c r="D279" s="27" t="s">
        <v>25</v>
      </c>
      <c r="E279" s="10"/>
      <c r="F279" s="10">
        <v>67800</v>
      </c>
      <c r="G279" s="69"/>
      <c r="H279" s="65"/>
      <c r="I279" s="65">
        <f>F279+G279-H279</f>
        <v>67800</v>
      </c>
      <c r="J279" s="5"/>
      <c r="K279" s="5"/>
      <c r="L279" s="5"/>
      <c r="M279" s="5"/>
      <c r="N279" s="5"/>
    </row>
    <row r="280" spans="1:14" s="3" customFormat="1" ht="15">
      <c r="A280" s="17"/>
      <c r="B280" s="17"/>
      <c r="C280" s="17">
        <v>4270</v>
      </c>
      <c r="D280" s="27" t="s">
        <v>26</v>
      </c>
      <c r="E280" s="10"/>
      <c r="F280" s="10">
        <v>42250</v>
      </c>
      <c r="G280" s="69"/>
      <c r="H280" s="65"/>
      <c r="I280" s="65">
        <f>F280+G280-H280</f>
        <v>42250</v>
      </c>
      <c r="J280" s="5"/>
      <c r="K280" s="5"/>
      <c r="L280" s="5"/>
      <c r="M280" s="5"/>
      <c r="N280" s="5"/>
    </row>
    <row r="281" spans="1:14" s="3" customFormat="1" ht="15">
      <c r="A281" s="17"/>
      <c r="B281" s="17"/>
      <c r="C281" s="17">
        <v>4300</v>
      </c>
      <c r="D281" s="27" t="s">
        <v>16</v>
      </c>
      <c r="E281" s="10"/>
      <c r="F281" s="10">
        <v>0</v>
      </c>
      <c r="G281" s="69">
        <v>700</v>
      </c>
      <c r="H281" s="65"/>
      <c r="I281" s="65">
        <f>F281+G281-H281</f>
        <v>700</v>
      </c>
      <c r="J281" s="5"/>
      <c r="K281" s="5"/>
      <c r="L281" s="5"/>
      <c r="M281" s="5"/>
      <c r="N281" s="5"/>
    </row>
    <row r="282" spans="1:14" s="49" customFormat="1" ht="47.25">
      <c r="A282" s="30"/>
      <c r="B282" s="30">
        <v>90019</v>
      </c>
      <c r="C282" s="30"/>
      <c r="D282" s="42" t="s">
        <v>123</v>
      </c>
      <c r="E282" s="43"/>
      <c r="F282" s="43">
        <f>F283</f>
        <v>7200</v>
      </c>
      <c r="G282" s="43">
        <f>G283</f>
        <v>0</v>
      </c>
      <c r="H282" s="41">
        <f>H283</f>
        <v>0</v>
      </c>
      <c r="I282" s="41">
        <f>I283</f>
        <v>7200</v>
      </c>
      <c r="J282" s="51"/>
      <c r="K282" s="51"/>
      <c r="L282" s="51"/>
      <c r="M282" s="51"/>
      <c r="N282" s="51"/>
    </row>
    <row r="283" spans="1:14" s="3" customFormat="1" ht="15">
      <c r="A283" s="17"/>
      <c r="B283" s="17"/>
      <c r="C283" s="17">
        <v>4430</v>
      </c>
      <c r="D283" s="27" t="s">
        <v>27</v>
      </c>
      <c r="E283" s="10"/>
      <c r="F283" s="10">
        <v>7200</v>
      </c>
      <c r="G283" s="69"/>
      <c r="H283" s="65"/>
      <c r="I283" s="65">
        <f>F283+G283-H283</f>
        <v>7200</v>
      </c>
      <c r="J283" s="5"/>
      <c r="K283" s="5"/>
      <c r="L283" s="5"/>
      <c r="M283" s="5"/>
      <c r="N283" s="5"/>
    </row>
    <row r="284" spans="1:14" s="49" customFormat="1" ht="15.75">
      <c r="A284" s="30"/>
      <c r="B284" s="30">
        <v>90095</v>
      </c>
      <c r="C284" s="30"/>
      <c r="D284" s="42" t="s">
        <v>11</v>
      </c>
      <c r="E284" s="43"/>
      <c r="F284" s="43">
        <f>F285</f>
        <v>95000</v>
      </c>
      <c r="G284" s="68"/>
      <c r="H284" s="63"/>
      <c r="I284" s="63">
        <f>I285</f>
        <v>95000</v>
      </c>
      <c r="J284" s="51"/>
      <c r="K284" s="51"/>
      <c r="L284" s="51"/>
      <c r="M284" s="51"/>
      <c r="N284" s="51"/>
    </row>
    <row r="285" spans="1:14" s="3" customFormat="1" ht="15">
      <c r="A285" s="17"/>
      <c r="B285" s="17"/>
      <c r="C285" s="17">
        <v>4300</v>
      </c>
      <c r="D285" s="27" t="s">
        <v>16</v>
      </c>
      <c r="E285" s="10"/>
      <c r="F285" s="10">
        <v>95000</v>
      </c>
      <c r="G285" s="69"/>
      <c r="H285" s="65"/>
      <c r="I285" s="65">
        <f>F285+G285-H285</f>
        <v>95000</v>
      </c>
      <c r="J285" s="5"/>
      <c r="K285" s="5"/>
      <c r="L285" s="5"/>
      <c r="M285" s="5"/>
      <c r="N285" s="5"/>
    </row>
    <row r="286" spans="1:14" s="3" customFormat="1" ht="31.5">
      <c r="A286" s="32">
        <v>921</v>
      </c>
      <c r="B286" s="20"/>
      <c r="C286" s="20"/>
      <c r="D286" s="24" t="s">
        <v>76</v>
      </c>
      <c r="E286" s="11"/>
      <c r="F286" s="11">
        <f>F287+F291+F293</f>
        <v>835358</v>
      </c>
      <c r="G286" s="11">
        <f>G287+G291+G293</f>
        <v>0</v>
      </c>
      <c r="H286" s="11">
        <f>H287+H291+H293</f>
        <v>0</v>
      </c>
      <c r="I286" s="11">
        <f>I287+I291++I293</f>
        <v>835358</v>
      </c>
      <c r="J286" s="5"/>
      <c r="K286" s="5"/>
      <c r="L286" s="5"/>
      <c r="M286" s="5"/>
      <c r="N286" s="5"/>
    </row>
    <row r="287" spans="1:14" s="49" customFormat="1" ht="13.5" customHeight="1">
      <c r="A287" s="30"/>
      <c r="B287" s="30">
        <v>92109</v>
      </c>
      <c r="C287" s="30"/>
      <c r="D287" s="47" t="s">
        <v>77</v>
      </c>
      <c r="E287" s="43"/>
      <c r="F287" s="43">
        <f>F288+F289+F290</f>
        <v>579508</v>
      </c>
      <c r="G287" s="68"/>
      <c r="H287" s="63"/>
      <c r="I287" s="63">
        <f>I288+I289+I290</f>
        <v>579508</v>
      </c>
      <c r="J287" s="51"/>
      <c r="K287" s="51"/>
      <c r="L287" s="51"/>
      <c r="M287" s="51"/>
      <c r="N287" s="51"/>
    </row>
    <row r="288" spans="1:14" s="3" customFormat="1" ht="30">
      <c r="A288" s="17"/>
      <c r="B288" s="17"/>
      <c r="C288" s="17">
        <v>2480</v>
      </c>
      <c r="D288" s="27" t="s">
        <v>124</v>
      </c>
      <c r="E288" s="10"/>
      <c r="F288" s="10">
        <v>113300</v>
      </c>
      <c r="G288" s="10"/>
      <c r="H288" s="12"/>
      <c r="I288" s="12">
        <f>F288+G288-H288</f>
        <v>113300</v>
      </c>
      <c r="J288" s="5"/>
      <c r="K288" s="5"/>
      <c r="L288" s="5"/>
      <c r="M288" s="5"/>
      <c r="N288" s="5"/>
    </row>
    <row r="289" spans="1:14" s="3" customFormat="1" ht="15">
      <c r="A289" s="17"/>
      <c r="B289" s="17"/>
      <c r="C289" s="17">
        <v>6050</v>
      </c>
      <c r="D289" s="27" t="s">
        <v>8</v>
      </c>
      <c r="E289" s="10"/>
      <c r="F289" s="10">
        <v>116552</v>
      </c>
      <c r="G289" s="69"/>
      <c r="H289" s="65"/>
      <c r="I289" s="65">
        <f>F289+G289--H289</f>
        <v>116552</v>
      </c>
      <c r="J289" s="5"/>
      <c r="K289" s="5"/>
      <c r="L289" s="5"/>
      <c r="M289" s="5"/>
      <c r="N289" s="5"/>
    </row>
    <row r="290" spans="1:14" s="3" customFormat="1" ht="15">
      <c r="A290" s="17"/>
      <c r="B290" s="17"/>
      <c r="C290" s="17">
        <v>6059</v>
      </c>
      <c r="D290" s="27" t="s">
        <v>8</v>
      </c>
      <c r="E290" s="10"/>
      <c r="F290" s="10">
        <v>349656</v>
      </c>
      <c r="G290" s="69"/>
      <c r="H290" s="65"/>
      <c r="I290" s="65">
        <f>F290+G290-H290</f>
        <v>349656</v>
      </c>
      <c r="J290" s="5"/>
      <c r="K290" s="5"/>
      <c r="L290" s="5"/>
      <c r="M290" s="5"/>
      <c r="N290" s="5"/>
    </row>
    <row r="291" spans="1:14" s="49" customFormat="1" ht="15.75">
      <c r="A291" s="30"/>
      <c r="B291" s="30">
        <v>92116</v>
      </c>
      <c r="C291" s="30"/>
      <c r="D291" s="42" t="s">
        <v>78</v>
      </c>
      <c r="E291" s="43"/>
      <c r="F291" s="43">
        <f>F292</f>
        <v>216300</v>
      </c>
      <c r="G291" s="68"/>
      <c r="H291" s="63"/>
      <c r="I291" s="63">
        <f>I292</f>
        <v>216300</v>
      </c>
      <c r="J291" s="51"/>
      <c r="K291" s="51"/>
      <c r="L291" s="51"/>
      <c r="M291" s="51"/>
      <c r="N291" s="51"/>
    </row>
    <row r="292" spans="1:14" s="3" customFormat="1" ht="30">
      <c r="A292" s="17"/>
      <c r="B292" s="17"/>
      <c r="C292" s="17">
        <v>2480</v>
      </c>
      <c r="D292" s="27" t="s">
        <v>125</v>
      </c>
      <c r="E292" s="10"/>
      <c r="F292" s="10">
        <v>216300</v>
      </c>
      <c r="G292" s="10"/>
      <c r="H292" s="12"/>
      <c r="I292" s="12">
        <f>F292+G292--H292</f>
        <v>216300</v>
      </c>
      <c r="J292" s="5"/>
      <c r="K292" s="5"/>
      <c r="L292" s="5"/>
      <c r="M292" s="5"/>
      <c r="N292" s="5"/>
    </row>
    <row r="293" spans="1:14" s="49" customFormat="1" ht="15.75">
      <c r="A293" s="30"/>
      <c r="B293" s="30">
        <v>92195</v>
      </c>
      <c r="C293" s="30"/>
      <c r="D293" s="42" t="s">
        <v>11</v>
      </c>
      <c r="E293" s="43"/>
      <c r="F293" s="43">
        <f>F294+F295++F296+F297</f>
        <v>39550</v>
      </c>
      <c r="G293" s="68"/>
      <c r="H293" s="63"/>
      <c r="I293" s="63">
        <f>I294+I295+I296+I297</f>
        <v>39550</v>
      </c>
      <c r="J293" s="51"/>
      <c r="K293" s="51"/>
      <c r="L293" s="51"/>
      <c r="M293" s="51"/>
      <c r="N293" s="51"/>
    </row>
    <row r="294" spans="1:14" s="3" customFormat="1" ht="60">
      <c r="A294" s="17"/>
      <c r="B294" s="17"/>
      <c r="C294" s="17">
        <v>2710</v>
      </c>
      <c r="D294" s="27" t="s">
        <v>90</v>
      </c>
      <c r="E294" s="10"/>
      <c r="F294" s="10">
        <v>1550</v>
      </c>
      <c r="G294" s="10"/>
      <c r="H294" s="12"/>
      <c r="I294" s="12">
        <f>F294+G294-H294</f>
        <v>1550</v>
      </c>
      <c r="J294" s="5"/>
      <c r="K294" s="5"/>
      <c r="L294" s="5"/>
      <c r="M294" s="5"/>
      <c r="N294" s="5"/>
    </row>
    <row r="295" spans="1:14" s="3" customFormat="1" ht="15">
      <c r="A295" s="17"/>
      <c r="B295" s="17"/>
      <c r="C295" s="17">
        <v>3030</v>
      </c>
      <c r="D295" s="27" t="s">
        <v>38</v>
      </c>
      <c r="E295" s="10"/>
      <c r="F295" s="10">
        <v>2300</v>
      </c>
      <c r="G295" s="69"/>
      <c r="H295" s="65"/>
      <c r="I295" s="65">
        <f>F295+G295-H295</f>
        <v>2300</v>
      </c>
      <c r="J295" s="5"/>
      <c r="K295" s="5"/>
      <c r="L295" s="5"/>
      <c r="M295" s="5"/>
      <c r="N295" s="5"/>
    </row>
    <row r="296" spans="1:14" s="3" customFormat="1" ht="15">
      <c r="A296" s="17"/>
      <c r="B296" s="17"/>
      <c r="C296" s="17">
        <v>4210</v>
      </c>
      <c r="D296" s="31" t="s">
        <v>15</v>
      </c>
      <c r="E296" s="10"/>
      <c r="F296" s="10">
        <v>13700</v>
      </c>
      <c r="G296" s="69"/>
      <c r="H296" s="65"/>
      <c r="I296" s="65">
        <f>F296+G296--H296</f>
        <v>13700</v>
      </c>
      <c r="J296" s="5"/>
      <c r="K296" s="5"/>
      <c r="L296" s="5"/>
      <c r="M296" s="5"/>
      <c r="N296" s="5"/>
    </row>
    <row r="297" spans="1:14" s="3" customFormat="1" ht="15">
      <c r="A297" s="17"/>
      <c r="B297" s="17"/>
      <c r="C297" s="17">
        <v>4300</v>
      </c>
      <c r="D297" s="31" t="s">
        <v>16</v>
      </c>
      <c r="E297" s="10"/>
      <c r="F297" s="10">
        <v>22000</v>
      </c>
      <c r="G297" s="69"/>
      <c r="H297" s="65"/>
      <c r="I297" s="65">
        <f>F297+G297--H297</f>
        <v>22000</v>
      </c>
      <c r="J297" s="5"/>
      <c r="K297" s="5"/>
      <c r="L297" s="5"/>
      <c r="M297" s="5"/>
      <c r="N297" s="5"/>
    </row>
    <row r="298" spans="1:14" s="3" customFormat="1" ht="15.75">
      <c r="A298" s="32">
        <v>926</v>
      </c>
      <c r="B298" s="23"/>
      <c r="C298" s="23"/>
      <c r="D298" s="32" t="s">
        <v>79</v>
      </c>
      <c r="E298" s="11"/>
      <c r="F298" s="11">
        <f>F299</f>
        <v>28400</v>
      </c>
      <c r="G298" s="60">
        <f>G299</f>
        <v>0</v>
      </c>
      <c r="H298" s="60">
        <f>H299</f>
        <v>0</v>
      </c>
      <c r="I298" s="60">
        <f>I299</f>
        <v>28400</v>
      </c>
      <c r="J298" s="5"/>
      <c r="K298" s="5"/>
      <c r="L298" s="5"/>
      <c r="M298" s="5"/>
      <c r="N298" s="5"/>
    </row>
    <row r="299" spans="1:14" s="49" customFormat="1" ht="15.75">
      <c r="A299" s="50"/>
      <c r="B299" s="50">
        <v>92695</v>
      </c>
      <c r="C299" s="50"/>
      <c r="D299" s="30" t="s">
        <v>11</v>
      </c>
      <c r="E299" s="43"/>
      <c r="F299" s="43">
        <f>F300+F301+F302+F303</f>
        <v>28400</v>
      </c>
      <c r="G299" s="68">
        <f>G300+G301+G302++G303</f>
        <v>0</v>
      </c>
      <c r="H299" s="63">
        <f>H300+H301+H302+H303</f>
        <v>0</v>
      </c>
      <c r="I299" s="63">
        <f>I300+I301+I302+I303</f>
        <v>28400</v>
      </c>
      <c r="J299" s="51"/>
      <c r="K299" s="51"/>
      <c r="L299" s="51"/>
      <c r="M299" s="51"/>
      <c r="N299" s="51"/>
    </row>
    <row r="300" spans="1:14" s="3" customFormat="1" ht="15">
      <c r="A300" s="31"/>
      <c r="B300" s="31"/>
      <c r="C300" s="17">
        <v>4210</v>
      </c>
      <c r="D300" s="31" t="s">
        <v>15</v>
      </c>
      <c r="E300" s="10"/>
      <c r="F300" s="10">
        <v>5200</v>
      </c>
      <c r="G300" s="69"/>
      <c r="H300" s="65"/>
      <c r="I300" s="65">
        <f>F300+G300-H300</f>
        <v>5200</v>
      </c>
      <c r="J300" s="5"/>
      <c r="K300" s="5"/>
      <c r="L300" s="5"/>
      <c r="M300" s="5"/>
      <c r="N300" s="5"/>
    </row>
    <row r="301" spans="1:14" s="3" customFormat="1" ht="15">
      <c r="A301" s="31"/>
      <c r="B301" s="31"/>
      <c r="C301" s="17">
        <v>4300</v>
      </c>
      <c r="D301" s="31" t="s">
        <v>16</v>
      </c>
      <c r="E301" s="10"/>
      <c r="F301" s="10">
        <v>1100</v>
      </c>
      <c r="G301" s="69"/>
      <c r="H301" s="65"/>
      <c r="I301" s="65">
        <f>F301+G301-H301</f>
        <v>1100</v>
      </c>
      <c r="J301" s="5"/>
      <c r="K301" s="5"/>
      <c r="L301" s="5"/>
      <c r="M301" s="5"/>
      <c r="N301" s="5"/>
    </row>
    <row r="302" spans="1:14" s="3" customFormat="1" ht="15">
      <c r="A302" s="31"/>
      <c r="B302" s="31"/>
      <c r="C302" s="17">
        <v>4430</v>
      </c>
      <c r="D302" s="31" t="s">
        <v>27</v>
      </c>
      <c r="E302" s="10"/>
      <c r="F302" s="10">
        <v>1100</v>
      </c>
      <c r="G302" s="69"/>
      <c r="H302" s="65"/>
      <c r="I302" s="65">
        <f>F302+G302-H302</f>
        <v>1100</v>
      </c>
      <c r="J302" s="5"/>
      <c r="K302" s="5"/>
      <c r="L302" s="5"/>
      <c r="M302" s="5"/>
      <c r="N302" s="5"/>
    </row>
    <row r="303" spans="1:14" s="3" customFormat="1" ht="60">
      <c r="A303" s="31"/>
      <c r="B303" s="31"/>
      <c r="C303" s="17">
        <v>2830</v>
      </c>
      <c r="D303" s="27" t="s">
        <v>117</v>
      </c>
      <c r="E303" s="10"/>
      <c r="F303" s="10">
        <v>21000</v>
      </c>
      <c r="G303" s="10"/>
      <c r="H303" s="12"/>
      <c r="I303" s="12">
        <f>F303+G303-H303</f>
        <v>21000</v>
      </c>
      <c r="J303" s="5"/>
      <c r="K303" s="5"/>
      <c r="L303" s="5"/>
      <c r="M303" s="5"/>
      <c r="N303" s="5"/>
    </row>
    <row r="304" spans="1:14" s="3" customFormat="1" ht="15.75">
      <c r="A304" s="36"/>
      <c r="B304" s="37"/>
      <c r="C304" s="38"/>
      <c r="D304" s="24" t="s">
        <v>127</v>
      </c>
      <c r="E304" s="11"/>
      <c r="F304" s="11">
        <f>F11+F20+F24+F32+F44+F76+F87+F106+F112+F115+F121+F194+F206+F245+F264+F286+F298</f>
        <v>35783091</v>
      </c>
      <c r="G304" s="11">
        <f>G11+G20+G24+G32+G44+G76+G87+G106+G112+G115+G121+G194+G206+G245+G264+G286+G298</f>
        <v>629201</v>
      </c>
      <c r="H304" s="11">
        <f>H11+H20+H24+H32+H44+H76+H87+H106+H112+H115+H121+H194+H206+H245+H264+H286+H298</f>
        <v>1321651</v>
      </c>
      <c r="I304" s="11">
        <f>I11+I20+I24+I32+I44+I76+I87+I106+I112+I115+I121+I194+I206+I245+I264+I286+I298</f>
        <v>35090641</v>
      </c>
      <c r="J304" s="5"/>
      <c r="K304" s="5"/>
      <c r="L304" s="5"/>
      <c r="M304" s="5"/>
      <c r="N304" s="5"/>
    </row>
    <row r="305" spans="1:14" s="49" customFormat="1" ht="12.75">
      <c r="A305" s="53"/>
      <c r="B305" s="53"/>
      <c r="C305" s="54"/>
      <c r="D305" s="55" t="s">
        <v>80</v>
      </c>
      <c r="E305" s="56"/>
      <c r="F305" s="56">
        <f>F304</f>
        <v>35783091</v>
      </c>
      <c r="G305" s="61">
        <f>G304</f>
        <v>629201</v>
      </c>
      <c r="H305" s="72">
        <f>H304</f>
        <v>1321651</v>
      </c>
      <c r="I305" s="72">
        <f>F305+G305-H305</f>
        <v>35090641</v>
      </c>
      <c r="J305" s="51"/>
      <c r="K305" s="51"/>
      <c r="L305" s="51"/>
      <c r="M305" s="51"/>
      <c r="N305" s="51"/>
    </row>
    <row r="306" spans="1:14" s="3" customFormat="1" ht="12.75">
      <c r="A306" s="15"/>
      <c r="B306" s="15"/>
      <c r="C306" s="15"/>
      <c r="D306" s="40" t="s">
        <v>81</v>
      </c>
      <c r="E306" s="13"/>
      <c r="F306" s="13"/>
      <c r="G306" s="1"/>
      <c r="J306" s="5"/>
      <c r="K306" s="5"/>
      <c r="L306" s="5"/>
      <c r="M306" s="5"/>
      <c r="N306" s="5"/>
    </row>
    <row r="307" spans="1:14" s="49" customFormat="1" ht="12.75">
      <c r="A307" s="53"/>
      <c r="B307" s="53"/>
      <c r="C307" s="54"/>
      <c r="D307" s="55" t="s">
        <v>82</v>
      </c>
      <c r="E307" s="56"/>
      <c r="F307" s="56">
        <v>16229014</v>
      </c>
      <c r="G307" s="61">
        <v>321770</v>
      </c>
      <c r="H307" s="72">
        <v>9701</v>
      </c>
      <c r="I307" s="72">
        <f>F307+G307-H307</f>
        <v>16541083</v>
      </c>
      <c r="J307" s="51"/>
      <c r="K307" s="51"/>
      <c r="L307" s="51"/>
      <c r="M307" s="51"/>
      <c r="N307" s="51"/>
    </row>
    <row r="308" spans="1:14" s="3" customFormat="1" ht="12.75">
      <c r="A308" s="15"/>
      <c r="B308" s="15"/>
      <c r="C308" s="39"/>
      <c r="D308" s="40" t="s">
        <v>83</v>
      </c>
      <c r="E308" s="13"/>
      <c r="F308" s="13"/>
      <c r="G308" s="73"/>
      <c r="H308" s="74"/>
      <c r="I308" s="74"/>
      <c r="J308" s="5"/>
      <c r="K308" s="5"/>
      <c r="L308" s="5"/>
      <c r="M308" s="5"/>
      <c r="N308" s="5"/>
    </row>
    <row r="309" spans="1:14" s="3" customFormat="1" ht="12.75">
      <c r="A309" s="15"/>
      <c r="B309" s="15"/>
      <c r="C309" s="39"/>
      <c r="D309" s="40" t="s">
        <v>84</v>
      </c>
      <c r="E309" s="13"/>
      <c r="F309" s="13">
        <v>8495255</v>
      </c>
      <c r="G309" s="73"/>
      <c r="H309" s="74"/>
      <c r="I309" s="74">
        <v>8495255</v>
      </c>
      <c r="J309" s="5"/>
      <c r="K309" s="5"/>
      <c r="L309" s="5"/>
      <c r="M309" s="5"/>
      <c r="N309" s="5"/>
    </row>
    <row r="310" spans="1:14" s="3" customFormat="1" ht="12.75">
      <c r="A310" s="15"/>
      <c r="B310" s="15"/>
      <c r="C310" s="39"/>
      <c r="D310" s="40" t="s">
        <v>85</v>
      </c>
      <c r="E310" s="13"/>
      <c r="F310" s="13">
        <v>350600</v>
      </c>
      <c r="G310" s="73">
        <v>0</v>
      </c>
      <c r="H310" s="74">
        <v>0</v>
      </c>
      <c r="I310" s="74">
        <v>350600</v>
      </c>
      <c r="J310" s="5"/>
      <c r="K310" s="5"/>
      <c r="L310" s="5"/>
      <c r="M310" s="5"/>
      <c r="N310" s="5"/>
    </row>
    <row r="311" spans="1:14" s="3" customFormat="1" ht="12.75">
      <c r="A311" s="15"/>
      <c r="B311" s="15"/>
      <c r="C311" s="39"/>
      <c r="D311" s="40" t="s">
        <v>86</v>
      </c>
      <c r="E311" s="13"/>
      <c r="F311" s="13">
        <v>320000</v>
      </c>
      <c r="G311" s="73">
        <v>0</v>
      </c>
      <c r="H311" s="74">
        <v>0</v>
      </c>
      <c r="I311" s="74">
        <v>320000</v>
      </c>
      <c r="J311" s="5"/>
      <c r="K311" s="5"/>
      <c r="L311" s="5"/>
      <c r="M311" s="5"/>
      <c r="N311" s="5"/>
    </row>
    <row r="312" spans="1:14" s="3" customFormat="1" ht="14.25" customHeight="1">
      <c r="A312" s="15"/>
      <c r="B312" s="15"/>
      <c r="C312" s="39"/>
      <c r="D312" s="40" t="s">
        <v>88</v>
      </c>
      <c r="E312" s="14"/>
      <c r="F312" s="14" t="s">
        <v>96</v>
      </c>
      <c r="G312" s="73"/>
      <c r="H312" s="74"/>
      <c r="I312" s="74"/>
      <c r="J312" s="5"/>
      <c r="K312" s="5"/>
      <c r="L312" s="5"/>
      <c r="M312" s="5"/>
      <c r="N312" s="5"/>
    </row>
    <row r="313" spans="1:14" s="49" customFormat="1" ht="13.5" customHeight="1">
      <c r="A313" s="53"/>
      <c r="B313" s="53"/>
      <c r="C313" s="54"/>
      <c r="D313" s="55" t="s">
        <v>126</v>
      </c>
      <c r="E313" s="56"/>
      <c r="F313" s="56">
        <v>19554077</v>
      </c>
      <c r="G313" s="61">
        <v>307431</v>
      </c>
      <c r="H313" s="72">
        <v>1311950</v>
      </c>
      <c r="I313" s="72">
        <f>F313+G313-H313</f>
        <v>18549558</v>
      </c>
      <c r="J313" s="51"/>
      <c r="K313" s="51"/>
      <c r="L313" s="51"/>
      <c r="M313" s="51"/>
      <c r="N313" s="51"/>
    </row>
    <row r="314" spans="1:14" s="3" customFormat="1" ht="12.75">
      <c r="A314" s="15"/>
      <c r="B314" s="15"/>
      <c r="C314" s="39"/>
      <c r="D314" s="40"/>
      <c r="E314" s="13"/>
      <c r="F314" s="13"/>
      <c r="G314" s="1"/>
      <c r="I314" s="74"/>
      <c r="J314" s="5"/>
      <c r="K314" s="5"/>
      <c r="L314" s="5"/>
      <c r="M314" s="5"/>
      <c r="N314" s="5"/>
    </row>
    <row r="315" spans="1:14" s="3" customFormat="1" ht="12.75">
      <c r="A315" s="15"/>
      <c r="B315" s="15"/>
      <c r="C315" s="15"/>
      <c r="D315" s="40"/>
      <c r="E315" s="13"/>
      <c r="F315" s="13"/>
      <c r="G315" s="1"/>
      <c r="J315" s="5"/>
      <c r="K315" s="5"/>
      <c r="L315" s="5"/>
      <c r="M315" s="5"/>
      <c r="N315" s="5"/>
    </row>
    <row r="316" spans="1:14" s="3" customFormat="1" ht="12.75">
      <c r="A316" s="15"/>
      <c r="B316" s="15"/>
      <c r="C316" s="15"/>
      <c r="D316" s="40"/>
      <c r="E316" s="13"/>
      <c r="F316" s="13"/>
      <c r="G316" s="1"/>
      <c r="J316" s="5"/>
      <c r="K316" s="5"/>
      <c r="L316" s="5"/>
      <c r="M316" s="5"/>
      <c r="N316" s="5"/>
    </row>
    <row r="317" spans="1:14" s="3" customFormat="1" ht="12.75">
      <c r="A317" s="15"/>
      <c r="B317" s="15"/>
      <c r="C317" s="15"/>
      <c r="D317" s="40"/>
      <c r="E317" s="13"/>
      <c r="F317" s="13"/>
      <c r="G317"/>
      <c r="H317" s="5"/>
      <c r="I317" s="5"/>
      <c r="J317" s="5"/>
      <c r="K317" s="5"/>
      <c r="L317" s="5"/>
      <c r="M317" s="5"/>
      <c r="N317" s="5"/>
    </row>
    <row r="318" spans="1:14" s="3" customFormat="1" ht="12.75">
      <c r="A318" s="15"/>
      <c r="B318" s="15"/>
      <c r="C318" s="15"/>
      <c r="D318" s="40"/>
      <c r="E318" s="13"/>
      <c r="F318" s="13"/>
      <c r="G318"/>
      <c r="H318" s="5"/>
      <c r="I318" s="5"/>
      <c r="J318" s="5"/>
      <c r="K318" s="5"/>
      <c r="L318" s="5"/>
      <c r="M318" s="5"/>
      <c r="N318" s="5"/>
    </row>
    <row r="319" spans="1:14" s="3" customFormat="1" ht="12.75">
      <c r="A319" s="15"/>
      <c r="B319" s="15"/>
      <c r="C319" s="15"/>
      <c r="D319" s="40"/>
      <c r="E319" s="13"/>
      <c r="F319" s="13"/>
      <c r="G319"/>
      <c r="H319" s="5"/>
      <c r="I319" s="5"/>
      <c r="J319" s="5"/>
      <c r="K319" s="5"/>
      <c r="L319" s="5"/>
      <c r="M319" s="5"/>
      <c r="N319" s="5"/>
    </row>
    <row r="320" spans="1:14" s="3" customFormat="1" ht="12.75">
      <c r="A320" s="15"/>
      <c r="B320" s="15"/>
      <c r="C320" s="15"/>
      <c r="D320" s="15"/>
      <c r="E320" s="13"/>
      <c r="F320" s="13"/>
      <c r="G320"/>
      <c r="H320" s="5"/>
      <c r="I320" s="5"/>
      <c r="J320" s="5"/>
      <c r="K320" s="5"/>
      <c r="L320" s="5"/>
      <c r="M320" s="5"/>
      <c r="N320" s="5"/>
    </row>
    <row r="321" spans="1:14" s="3" customFormat="1" ht="12.75">
      <c r="A321" s="15"/>
      <c r="B321" s="15"/>
      <c r="C321" s="15"/>
      <c r="D321" s="15"/>
      <c r="E321" s="15"/>
      <c r="F321" s="15"/>
      <c r="G321"/>
      <c r="H321" s="5"/>
      <c r="I321" s="5"/>
      <c r="J321" s="5"/>
      <c r="K321" s="5"/>
      <c r="L321" s="5"/>
      <c r="M321" s="5"/>
      <c r="N321" s="5"/>
    </row>
    <row r="322" spans="1:14" s="3" customFormat="1" ht="12.75">
      <c r="A322" s="15"/>
      <c r="B322" s="15"/>
      <c r="C322" s="15"/>
      <c r="D322" s="15"/>
      <c r="E322" s="15"/>
      <c r="F322" s="15"/>
      <c r="G322"/>
      <c r="H322" s="5"/>
      <c r="I322" s="5"/>
      <c r="J322" s="5"/>
      <c r="K322" s="5"/>
      <c r="L322" s="5"/>
      <c r="M322" s="5"/>
      <c r="N322" s="5"/>
    </row>
    <row r="323" spans="1:14" s="3" customFormat="1" ht="12.75">
      <c r="A323" s="15"/>
      <c r="B323" s="15"/>
      <c r="C323" s="15"/>
      <c r="D323" s="15"/>
      <c r="E323" s="15"/>
      <c r="F323" s="15"/>
      <c r="G323"/>
      <c r="H323" s="5"/>
      <c r="I323" s="5"/>
      <c r="J323" s="5"/>
      <c r="K323" s="5"/>
      <c r="L323" s="5"/>
      <c r="M323" s="5"/>
      <c r="N323" s="5"/>
    </row>
    <row r="324" spans="1:14" s="3" customFormat="1" ht="12.75">
      <c r="A324" s="15"/>
      <c r="B324" s="15"/>
      <c r="C324" s="15"/>
      <c r="D324" s="15"/>
      <c r="E324" s="15"/>
      <c r="F324" s="15"/>
      <c r="G324"/>
      <c r="H324" s="5"/>
      <c r="I324" s="5"/>
      <c r="J324" s="5"/>
      <c r="K324" s="5"/>
      <c r="L324" s="5"/>
      <c r="M324" s="5"/>
      <c r="N324" s="5"/>
    </row>
    <row r="325" spans="1:14" s="3" customFormat="1" ht="12.75">
      <c r="A325" s="15"/>
      <c r="B325" s="15"/>
      <c r="C325" s="15"/>
      <c r="D325" s="15"/>
      <c r="E325" s="15"/>
      <c r="F325" s="15"/>
      <c r="G325"/>
      <c r="H325" s="5"/>
      <c r="I325" s="5"/>
      <c r="J325" s="5"/>
      <c r="K325" s="5"/>
      <c r="L325" s="5"/>
      <c r="M325" s="5"/>
      <c r="N325" s="5"/>
    </row>
    <row r="326" spans="1:14" s="3" customFormat="1" ht="12.75">
      <c r="A326" s="15"/>
      <c r="B326" s="15"/>
      <c r="C326" s="15"/>
      <c r="D326" s="15"/>
      <c r="E326" s="15"/>
      <c r="F326" s="15"/>
      <c r="G326"/>
      <c r="H326" s="5"/>
      <c r="I326" s="5"/>
      <c r="J326" s="5"/>
      <c r="K326" s="5"/>
      <c r="L326" s="5"/>
      <c r="M326" s="5"/>
      <c r="N326" s="5"/>
    </row>
    <row r="327" spans="1:14" s="3" customFormat="1" ht="12.75">
      <c r="A327" s="15"/>
      <c r="B327" s="15"/>
      <c r="C327" s="15"/>
      <c r="D327" s="15"/>
      <c r="E327" s="15"/>
      <c r="F327" s="15"/>
      <c r="G327"/>
      <c r="H327" s="5"/>
      <c r="I327" s="5"/>
      <c r="J327" s="5"/>
      <c r="K327" s="5"/>
      <c r="L327" s="5"/>
      <c r="M327" s="5"/>
      <c r="N327" s="5"/>
    </row>
    <row r="328" spans="1:14" s="3" customFormat="1" ht="12.75">
      <c r="A328" s="15"/>
      <c r="B328" s="15"/>
      <c r="C328" s="15"/>
      <c r="D328" s="15"/>
      <c r="E328" s="15"/>
      <c r="F328" s="15"/>
      <c r="G328"/>
      <c r="H328" s="5"/>
      <c r="I328" s="5"/>
      <c r="J328" s="5"/>
      <c r="K328" s="5"/>
      <c r="L328" s="5"/>
      <c r="M328" s="5"/>
      <c r="N328" s="5"/>
    </row>
    <row r="329" spans="1:14" s="3" customFormat="1" ht="12.75">
      <c r="A329" s="15"/>
      <c r="B329" s="15"/>
      <c r="C329" s="15"/>
      <c r="D329" s="15"/>
      <c r="E329" s="15"/>
      <c r="F329" s="15"/>
      <c r="G329"/>
      <c r="H329" s="5"/>
      <c r="I329" s="5"/>
      <c r="J329" s="5"/>
      <c r="K329" s="5"/>
      <c r="L329" s="5"/>
      <c r="M329" s="5"/>
      <c r="N329" s="5"/>
    </row>
    <row r="330" spans="1:14" s="3" customFormat="1" ht="12.75">
      <c r="A330" s="15"/>
      <c r="B330" s="15"/>
      <c r="C330" s="15"/>
      <c r="D330" s="15"/>
      <c r="E330" s="15"/>
      <c r="F330" s="15"/>
      <c r="G330"/>
      <c r="H330" s="5"/>
      <c r="I330" s="5"/>
      <c r="J330" s="5"/>
      <c r="K330" s="5"/>
      <c r="L330" s="5"/>
      <c r="M330" s="5"/>
      <c r="N330" s="5"/>
    </row>
    <row r="331" spans="1:14" s="3" customFormat="1" ht="12.75">
      <c r="A331" s="16"/>
      <c r="B331" s="16"/>
      <c r="C331" s="16"/>
      <c r="D331" s="16"/>
      <c r="E331" s="16"/>
      <c r="F331" s="16"/>
      <c r="G331"/>
      <c r="H331" s="5"/>
      <c r="I331" s="5"/>
      <c r="J331" s="5"/>
      <c r="K331" s="5"/>
      <c r="L331" s="5"/>
      <c r="M331" s="5"/>
      <c r="N331" s="5"/>
    </row>
    <row r="332" spans="1:14" s="3" customFormat="1" ht="12.75">
      <c r="A332" s="16"/>
      <c r="B332" s="16"/>
      <c r="C332" s="16"/>
      <c r="D332" s="16"/>
      <c r="E332" s="16"/>
      <c r="F332" s="16"/>
      <c r="G332"/>
      <c r="H332" s="5"/>
      <c r="I332" s="5"/>
      <c r="J332" s="5"/>
      <c r="K332" s="5"/>
      <c r="L332" s="5"/>
      <c r="M332" s="5"/>
      <c r="N332" s="5"/>
    </row>
    <row r="333" spans="1:14" s="3" customFormat="1" ht="12.75">
      <c r="A333" s="16"/>
      <c r="B333" s="16"/>
      <c r="C333" s="16"/>
      <c r="D333" s="16"/>
      <c r="E333" s="16"/>
      <c r="F333" s="16"/>
      <c r="G333"/>
      <c r="H333" s="5"/>
      <c r="I333" s="5"/>
      <c r="J333" s="5"/>
      <c r="K333" s="5"/>
      <c r="L333" s="5"/>
      <c r="M333" s="5"/>
      <c r="N333" s="5"/>
    </row>
    <row r="334" spans="1:14" s="3" customFormat="1" ht="12.75">
      <c r="A334" s="16"/>
      <c r="B334" s="16"/>
      <c r="C334" s="16"/>
      <c r="D334" s="16"/>
      <c r="E334" s="16"/>
      <c r="F334" s="16"/>
      <c r="G334"/>
      <c r="H334" s="5"/>
      <c r="I334" s="5"/>
      <c r="J334" s="5"/>
      <c r="K334" s="5"/>
      <c r="L334" s="5"/>
      <c r="M334" s="5"/>
      <c r="N334" s="5"/>
    </row>
    <row r="335" spans="1:14" s="3" customFormat="1" ht="12.75">
      <c r="A335" s="16"/>
      <c r="B335" s="16"/>
      <c r="C335" s="16"/>
      <c r="D335" s="16"/>
      <c r="E335" s="16"/>
      <c r="F335" s="16"/>
      <c r="G335"/>
      <c r="H335" s="5"/>
      <c r="I335" s="5"/>
      <c r="J335" s="5"/>
      <c r="K335" s="5"/>
      <c r="L335" s="5"/>
      <c r="M335" s="5"/>
      <c r="N335" s="5"/>
    </row>
    <row r="336" spans="1:14" s="3" customFormat="1" ht="12.75">
      <c r="A336" s="16"/>
      <c r="B336" s="16"/>
      <c r="C336" s="16"/>
      <c r="D336" s="16"/>
      <c r="E336" s="16"/>
      <c r="F336" s="16"/>
      <c r="G336"/>
      <c r="H336" s="5"/>
      <c r="I336" s="5"/>
      <c r="J336" s="5"/>
      <c r="K336" s="5"/>
      <c r="L336" s="5"/>
      <c r="M336" s="5"/>
      <c r="N336" s="5"/>
    </row>
    <row r="337" spans="1:14" s="3" customFormat="1" ht="12.75">
      <c r="A337" s="16"/>
      <c r="B337" s="16"/>
      <c r="C337" s="16"/>
      <c r="D337" s="16"/>
      <c r="E337" s="16"/>
      <c r="F337" s="16"/>
      <c r="G337"/>
      <c r="H337" s="5"/>
      <c r="I337" s="5"/>
      <c r="J337" s="5"/>
      <c r="K337" s="5"/>
      <c r="L337" s="5"/>
      <c r="M337" s="5"/>
      <c r="N337" s="5"/>
    </row>
    <row r="338" spans="1:14" s="3" customFormat="1" ht="12.75">
      <c r="A338" s="16"/>
      <c r="B338" s="16"/>
      <c r="C338" s="16"/>
      <c r="D338" s="16"/>
      <c r="E338" s="16"/>
      <c r="F338" s="16"/>
      <c r="G338"/>
      <c r="H338" s="5"/>
      <c r="I338" s="5"/>
      <c r="J338" s="5"/>
      <c r="K338" s="5"/>
      <c r="L338" s="5"/>
      <c r="M338" s="5"/>
      <c r="N338" s="5"/>
    </row>
    <row r="339" spans="1:14" s="3" customFormat="1" ht="12.75">
      <c r="A339" s="16"/>
      <c r="B339" s="16"/>
      <c r="C339" s="16"/>
      <c r="D339" s="16"/>
      <c r="E339" s="16"/>
      <c r="F339" s="16"/>
      <c r="G339"/>
      <c r="H339" s="5"/>
      <c r="I339" s="5"/>
      <c r="J339" s="5"/>
      <c r="K339" s="5"/>
      <c r="L339" s="5"/>
      <c r="M339" s="5"/>
      <c r="N339" s="5"/>
    </row>
    <row r="340" spans="1:14" s="3" customFormat="1" ht="12.75">
      <c r="A340" s="16"/>
      <c r="B340" s="16"/>
      <c r="C340" s="16"/>
      <c r="D340" s="16"/>
      <c r="E340" s="16"/>
      <c r="F340" s="16"/>
      <c r="G340"/>
      <c r="H340" s="5"/>
      <c r="I340" s="5"/>
      <c r="J340" s="5"/>
      <c r="K340" s="5"/>
      <c r="L340" s="5"/>
      <c r="M340" s="5"/>
      <c r="N340" s="5"/>
    </row>
    <row r="341" spans="1:14" s="3" customFormat="1" ht="12.75">
      <c r="A341" s="16"/>
      <c r="B341" s="16"/>
      <c r="C341" s="16"/>
      <c r="D341" s="16"/>
      <c r="E341" s="16"/>
      <c r="F341" s="16"/>
      <c r="G341"/>
      <c r="H341" s="5"/>
      <c r="I341" s="5"/>
      <c r="J341" s="5"/>
      <c r="K341" s="5"/>
      <c r="L341" s="5"/>
      <c r="M341" s="5"/>
      <c r="N341" s="5"/>
    </row>
    <row r="342" spans="1:14" s="3" customFormat="1" ht="12.75">
      <c r="A342" s="16"/>
      <c r="B342" s="16"/>
      <c r="C342" s="16"/>
      <c r="D342" s="16"/>
      <c r="E342" s="16"/>
      <c r="F342" s="16"/>
      <c r="G342"/>
      <c r="H342" s="5"/>
      <c r="I342" s="5"/>
      <c r="J342" s="5"/>
      <c r="K342" s="5"/>
      <c r="L342" s="5"/>
      <c r="M342" s="5"/>
      <c r="N342" s="5"/>
    </row>
    <row r="343" spans="1:14" s="3" customFormat="1" ht="12.75">
      <c r="A343" s="16"/>
      <c r="B343" s="16"/>
      <c r="C343" s="16"/>
      <c r="D343" s="16"/>
      <c r="E343" s="16"/>
      <c r="F343" s="16"/>
      <c r="G343"/>
      <c r="H343" s="5"/>
      <c r="I343" s="5"/>
      <c r="J343" s="5"/>
      <c r="K343" s="5"/>
      <c r="L343" s="5"/>
      <c r="M343" s="5"/>
      <c r="N343" s="5"/>
    </row>
    <row r="344" spans="1:14" s="3" customFormat="1" ht="12.75">
      <c r="A344" s="16"/>
      <c r="B344" s="16"/>
      <c r="C344" s="16"/>
      <c r="D344" s="16"/>
      <c r="E344" s="16"/>
      <c r="F344" s="16"/>
      <c r="G344"/>
      <c r="H344" s="5"/>
      <c r="I344" s="5"/>
      <c r="J344" s="5"/>
      <c r="K344" s="5"/>
      <c r="L344" s="5"/>
      <c r="M344" s="5"/>
      <c r="N344" s="5"/>
    </row>
    <row r="345" spans="1:14" s="3" customFormat="1" ht="12.75">
      <c r="A345" s="16"/>
      <c r="B345" s="16"/>
      <c r="C345" s="16"/>
      <c r="D345" s="16"/>
      <c r="E345" s="16"/>
      <c r="F345" s="16"/>
      <c r="G345"/>
      <c r="H345" s="5"/>
      <c r="I345" s="5"/>
      <c r="J345" s="5"/>
      <c r="K345" s="5"/>
      <c r="L345" s="5"/>
      <c r="M345" s="5"/>
      <c r="N345" s="5"/>
    </row>
    <row r="346" spans="1:14" s="3" customFormat="1" ht="12.75">
      <c r="A346" s="16"/>
      <c r="B346" s="16"/>
      <c r="C346" s="16"/>
      <c r="D346" s="16"/>
      <c r="E346" s="16"/>
      <c r="F346" s="16"/>
      <c r="G346"/>
      <c r="H346" s="5"/>
      <c r="I346" s="5"/>
      <c r="J346" s="5"/>
      <c r="K346" s="5"/>
      <c r="L346" s="5"/>
      <c r="M346" s="5"/>
      <c r="N346" s="5"/>
    </row>
    <row r="347" spans="1:14" s="3" customFormat="1" ht="12.75">
      <c r="A347" s="16"/>
      <c r="B347" s="16"/>
      <c r="C347" s="16"/>
      <c r="D347" s="16"/>
      <c r="E347" s="16"/>
      <c r="F347" s="16"/>
      <c r="G347"/>
      <c r="H347" s="5"/>
      <c r="I347" s="5"/>
      <c r="J347" s="5"/>
      <c r="K347" s="5"/>
      <c r="L347" s="5"/>
      <c r="M347" s="5"/>
      <c r="N347" s="5"/>
    </row>
    <row r="348" spans="1:14" s="3" customFormat="1" ht="12.75">
      <c r="A348" s="16"/>
      <c r="B348" s="16"/>
      <c r="C348" s="16"/>
      <c r="D348" s="16"/>
      <c r="E348" s="16"/>
      <c r="F348" s="16"/>
      <c r="G348"/>
      <c r="H348" s="5"/>
      <c r="I348" s="5"/>
      <c r="J348" s="5"/>
      <c r="K348" s="5"/>
      <c r="L348" s="5"/>
      <c r="M348" s="5"/>
      <c r="N348" s="5"/>
    </row>
    <row r="349" spans="1:14" s="3" customFormat="1" ht="12.75">
      <c r="A349" s="16"/>
      <c r="B349" s="16"/>
      <c r="C349" s="16"/>
      <c r="D349" s="16"/>
      <c r="E349" s="16"/>
      <c r="F349" s="16"/>
      <c r="G349"/>
      <c r="H349" s="5"/>
      <c r="I349" s="5"/>
      <c r="J349" s="5"/>
      <c r="K349" s="5"/>
      <c r="L349" s="5"/>
      <c r="M349" s="5"/>
      <c r="N349" s="5"/>
    </row>
    <row r="350" spans="1:14" s="3" customFormat="1" ht="12.75">
      <c r="A350" s="16"/>
      <c r="B350" s="16"/>
      <c r="C350" s="16"/>
      <c r="D350" s="16"/>
      <c r="E350" s="16"/>
      <c r="F350" s="16"/>
      <c r="G350"/>
      <c r="H350" s="5"/>
      <c r="I350" s="5"/>
      <c r="J350" s="5"/>
      <c r="K350" s="5"/>
      <c r="L350" s="5"/>
      <c r="M350" s="5"/>
      <c r="N350" s="5"/>
    </row>
    <row r="351" spans="1:14" s="3" customFormat="1" ht="12.75">
      <c r="A351" s="16"/>
      <c r="B351" s="16"/>
      <c r="C351" s="16"/>
      <c r="D351" s="16"/>
      <c r="E351" s="16"/>
      <c r="F351" s="16"/>
      <c r="G351"/>
      <c r="H351" s="5"/>
      <c r="I351" s="5"/>
      <c r="J351" s="5"/>
      <c r="K351" s="5"/>
      <c r="L351" s="5"/>
      <c r="M351" s="5"/>
      <c r="N351" s="5"/>
    </row>
    <row r="352" spans="1:14" s="3" customFormat="1" ht="12.75">
      <c r="A352" s="16"/>
      <c r="B352" s="16"/>
      <c r="C352" s="16"/>
      <c r="D352" s="16"/>
      <c r="E352" s="16"/>
      <c r="F352" s="16"/>
      <c r="G352"/>
      <c r="H352" s="5"/>
      <c r="I352" s="5"/>
      <c r="J352" s="5"/>
      <c r="K352" s="5"/>
      <c r="L352" s="5"/>
      <c r="M352" s="5"/>
      <c r="N352" s="5"/>
    </row>
    <row r="353" spans="1:14" s="3" customFormat="1" ht="12.75">
      <c r="A353" s="16"/>
      <c r="B353" s="16"/>
      <c r="C353" s="16"/>
      <c r="D353" s="16"/>
      <c r="E353" s="16"/>
      <c r="F353" s="16"/>
      <c r="G353"/>
      <c r="H353" s="5"/>
      <c r="I353" s="5"/>
      <c r="J353" s="5"/>
      <c r="K353" s="5"/>
      <c r="L353" s="5"/>
      <c r="M353" s="5"/>
      <c r="N353" s="5"/>
    </row>
    <row r="354" spans="1:14" s="3" customFormat="1" ht="12.75">
      <c r="A354" s="16"/>
      <c r="B354" s="16"/>
      <c r="C354" s="16"/>
      <c r="D354" s="16"/>
      <c r="E354" s="16"/>
      <c r="F354" s="16"/>
      <c r="G354"/>
      <c r="H354" s="5"/>
      <c r="I354" s="5"/>
      <c r="J354" s="5"/>
      <c r="K354" s="5"/>
      <c r="L354" s="5"/>
      <c r="M354" s="5"/>
      <c r="N354" s="5"/>
    </row>
    <row r="355" spans="1:14" s="3" customFormat="1" ht="12.75">
      <c r="A355" s="16"/>
      <c r="B355" s="16"/>
      <c r="C355" s="16"/>
      <c r="D355" s="16"/>
      <c r="E355" s="16"/>
      <c r="F355" s="16"/>
      <c r="G355"/>
      <c r="H355" s="5"/>
      <c r="I355" s="5"/>
      <c r="J355" s="5"/>
      <c r="K355" s="5"/>
      <c r="L355" s="5"/>
      <c r="M355" s="5"/>
      <c r="N355" s="5"/>
    </row>
    <row r="356" spans="1:14" s="3" customFormat="1" ht="12.75">
      <c r="A356" s="16"/>
      <c r="B356" s="16"/>
      <c r="C356" s="16"/>
      <c r="D356" s="16"/>
      <c r="E356" s="16"/>
      <c r="F356" s="16"/>
      <c r="G356"/>
      <c r="H356" s="5"/>
      <c r="I356" s="5"/>
      <c r="J356" s="5"/>
      <c r="K356" s="5"/>
      <c r="L356" s="5"/>
      <c r="M356" s="5"/>
      <c r="N356" s="5"/>
    </row>
    <row r="357" spans="1:14" s="3" customFormat="1" ht="12.75">
      <c r="A357" s="16"/>
      <c r="B357" s="16"/>
      <c r="C357" s="16"/>
      <c r="D357" s="16"/>
      <c r="E357" s="16"/>
      <c r="F357" s="16"/>
      <c r="G357"/>
      <c r="H357" s="5"/>
      <c r="I357" s="5"/>
      <c r="J357" s="5"/>
      <c r="K357" s="5"/>
      <c r="L357" s="5"/>
      <c r="M357" s="5"/>
      <c r="N357" s="5"/>
    </row>
    <row r="358" spans="1:14" s="3" customFormat="1" ht="12.75">
      <c r="A358" s="16"/>
      <c r="B358" s="16"/>
      <c r="C358" s="16"/>
      <c r="D358" s="16"/>
      <c r="E358" s="16"/>
      <c r="F358" s="16"/>
      <c r="G358"/>
      <c r="H358" s="5"/>
      <c r="I358" s="5"/>
      <c r="J358" s="5"/>
      <c r="K358" s="5"/>
      <c r="L358" s="5"/>
      <c r="M358" s="5"/>
      <c r="N358" s="5"/>
    </row>
    <row r="359" spans="1:14" s="3" customFormat="1" ht="12.75">
      <c r="A359" s="16"/>
      <c r="B359" s="16"/>
      <c r="C359" s="16"/>
      <c r="D359" s="16"/>
      <c r="E359" s="16"/>
      <c r="F359" s="16"/>
      <c r="G359"/>
      <c r="H359" s="5"/>
      <c r="I359" s="5"/>
      <c r="J359" s="5"/>
      <c r="K359" s="5"/>
      <c r="L359" s="5"/>
      <c r="M359" s="5"/>
      <c r="N359" s="5"/>
    </row>
    <row r="360" spans="1:14" s="3" customFormat="1" ht="12.75">
      <c r="A360" s="16"/>
      <c r="B360" s="16"/>
      <c r="C360" s="16"/>
      <c r="D360" s="16"/>
      <c r="E360" s="16"/>
      <c r="F360" s="16"/>
      <c r="G360"/>
      <c r="H360" s="5"/>
      <c r="I360" s="5"/>
      <c r="J360" s="5"/>
      <c r="K360" s="5"/>
      <c r="L360" s="5"/>
      <c r="M360" s="5"/>
      <c r="N360" s="5"/>
    </row>
    <row r="361" spans="1:14" s="3" customFormat="1" ht="12.75">
      <c r="A361" s="16"/>
      <c r="B361" s="16"/>
      <c r="C361" s="16"/>
      <c r="D361" s="16"/>
      <c r="E361" s="16"/>
      <c r="F361" s="16"/>
      <c r="G361"/>
      <c r="H361" s="5"/>
      <c r="I361" s="5"/>
      <c r="J361" s="5"/>
      <c r="K361" s="5"/>
      <c r="L361" s="5"/>
      <c r="M361" s="5"/>
      <c r="N361" s="5"/>
    </row>
    <row r="362" spans="1:14" s="3" customFormat="1" ht="12.75">
      <c r="A362" s="16"/>
      <c r="B362" s="16"/>
      <c r="C362" s="16"/>
      <c r="D362" s="16"/>
      <c r="E362" s="16"/>
      <c r="F362" s="16"/>
      <c r="G362"/>
      <c r="H362" s="5"/>
      <c r="I362" s="5"/>
      <c r="J362" s="5"/>
      <c r="K362" s="5"/>
      <c r="L362" s="5"/>
      <c r="M362" s="5"/>
      <c r="N362" s="5"/>
    </row>
    <row r="363" spans="1:14" s="3" customFormat="1" ht="12.75">
      <c r="A363" s="16"/>
      <c r="B363" s="16"/>
      <c r="C363" s="16"/>
      <c r="D363" s="16"/>
      <c r="E363" s="16"/>
      <c r="F363" s="16"/>
      <c r="G363"/>
      <c r="H363" s="5"/>
      <c r="I363" s="5"/>
      <c r="J363" s="5"/>
      <c r="K363" s="5"/>
      <c r="L363" s="5"/>
      <c r="M363" s="5"/>
      <c r="N363" s="5"/>
    </row>
    <row r="364" spans="1:14" s="3" customFormat="1" ht="12.75">
      <c r="A364" s="16"/>
      <c r="B364" s="16"/>
      <c r="C364" s="16"/>
      <c r="D364" s="16"/>
      <c r="E364" s="16"/>
      <c r="F364" s="16"/>
      <c r="G364"/>
      <c r="H364" s="5"/>
      <c r="I364" s="5"/>
      <c r="J364" s="5"/>
      <c r="K364" s="5"/>
      <c r="L364" s="5"/>
      <c r="M364" s="5"/>
      <c r="N364" s="5"/>
    </row>
    <row r="365" spans="1:14" s="3" customFormat="1" ht="12.75">
      <c r="A365" s="16"/>
      <c r="B365" s="16"/>
      <c r="C365" s="16"/>
      <c r="D365" s="16"/>
      <c r="E365" s="16"/>
      <c r="F365" s="16"/>
      <c r="G365"/>
      <c r="H365" s="5"/>
      <c r="I365" s="5"/>
      <c r="J365" s="5"/>
      <c r="K365" s="5"/>
      <c r="L365" s="5"/>
      <c r="M365" s="5"/>
      <c r="N365" s="5"/>
    </row>
    <row r="366" spans="1:14" s="3" customFormat="1" ht="12.75">
      <c r="A366" s="16"/>
      <c r="B366" s="16"/>
      <c r="C366" s="16"/>
      <c r="D366" s="16"/>
      <c r="E366" s="16"/>
      <c r="F366" s="16"/>
      <c r="G366"/>
      <c r="H366" s="5"/>
      <c r="I366" s="5"/>
      <c r="J366" s="5"/>
      <c r="K366" s="5"/>
      <c r="L366" s="5"/>
      <c r="M366" s="5"/>
      <c r="N366" s="5"/>
    </row>
    <row r="367" spans="1:14" s="3" customFormat="1" ht="12.75">
      <c r="A367" s="16"/>
      <c r="B367" s="16"/>
      <c r="C367" s="16"/>
      <c r="D367" s="16"/>
      <c r="E367" s="16"/>
      <c r="F367" s="16"/>
      <c r="G367"/>
      <c r="H367" s="5"/>
      <c r="I367" s="5"/>
      <c r="J367" s="5"/>
      <c r="K367" s="5"/>
      <c r="L367" s="5"/>
      <c r="M367" s="5"/>
      <c r="N367" s="5"/>
    </row>
    <row r="368" spans="1:14" s="3" customFormat="1" ht="12.75">
      <c r="A368" s="16"/>
      <c r="B368" s="16"/>
      <c r="C368" s="16"/>
      <c r="D368" s="16"/>
      <c r="E368" s="16"/>
      <c r="F368" s="16"/>
      <c r="G368"/>
      <c r="H368" s="5"/>
      <c r="I368" s="5"/>
      <c r="J368" s="5"/>
      <c r="K368" s="5"/>
      <c r="L368" s="5"/>
      <c r="M368" s="5"/>
      <c r="N368" s="5"/>
    </row>
    <row r="369" spans="1:14" s="3" customFormat="1" ht="12.75">
      <c r="A369" s="16"/>
      <c r="B369" s="16"/>
      <c r="C369" s="16"/>
      <c r="D369" s="16"/>
      <c r="E369" s="16"/>
      <c r="F369" s="16"/>
      <c r="G369"/>
      <c r="H369" s="5"/>
      <c r="I369" s="5"/>
      <c r="J369" s="5"/>
      <c r="K369" s="5"/>
      <c r="L369" s="5"/>
      <c r="M369" s="5"/>
      <c r="N369" s="5"/>
    </row>
    <row r="370" spans="1:14" s="3" customFormat="1" ht="12.75">
      <c r="A370" s="16"/>
      <c r="B370" s="16"/>
      <c r="C370" s="16"/>
      <c r="D370" s="16"/>
      <c r="E370" s="16"/>
      <c r="F370" s="16"/>
      <c r="G370"/>
      <c r="H370" s="5"/>
      <c r="I370" s="5"/>
      <c r="J370" s="5"/>
      <c r="K370" s="5"/>
      <c r="L370" s="5"/>
      <c r="M370" s="5"/>
      <c r="N370" s="5"/>
    </row>
    <row r="371" spans="1:14" s="3" customFormat="1" ht="12.75">
      <c r="A371" s="16"/>
      <c r="B371" s="16"/>
      <c r="C371" s="16"/>
      <c r="D371" s="16"/>
      <c r="E371" s="16"/>
      <c r="F371" s="16"/>
      <c r="G371"/>
      <c r="H371" s="5"/>
      <c r="I371" s="5"/>
      <c r="J371" s="5"/>
      <c r="K371" s="5"/>
      <c r="L371" s="5"/>
      <c r="M371" s="5"/>
      <c r="N371" s="5"/>
    </row>
    <row r="372" spans="1:14" s="3" customFormat="1" ht="12.75">
      <c r="A372" s="16"/>
      <c r="B372" s="16"/>
      <c r="C372" s="16"/>
      <c r="D372" s="16"/>
      <c r="E372" s="16"/>
      <c r="F372" s="16"/>
      <c r="G372"/>
      <c r="H372" s="5"/>
      <c r="I372" s="5"/>
      <c r="J372" s="5"/>
      <c r="K372" s="5"/>
      <c r="L372" s="5"/>
      <c r="M372" s="5"/>
      <c r="N372" s="5"/>
    </row>
    <row r="373" spans="1:14" s="3" customFormat="1" ht="12.75">
      <c r="A373" s="16"/>
      <c r="B373" s="16"/>
      <c r="C373" s="16"/>
      <c r="D373" s="16"/>
      <c r="E373" s="16"/>
      <c r="F373" s="16"/>
      <c r="G373"/>
      <c r="H373" s="5"/>
      <c r="I373" s="5"/>
      <c r="J373" s="5"/>
      <c r="K373" s="5"/>
      <c r="L373" s="5"/>
      <c r="M373" s="5"/>
      <c r="N373" s="5"/>
    </row>
    <row r="374" spans="1:14" s="3" customFormat="1" ht="12.75">
      <c r="A374" s="16"/>
      <c r="B374" s="16"/>
      <c r="C374" s="16"/>
      <c r="D374" s="16"/>
      <c r="E374" s="16"/>
      <c r="F374" s="16"/>
      <c r="G374"/>
      <c r="H374" s="5"/>
      <c r="I374" s="5"/>
      <c r="J374" s="5"/>
      <c r="K374" s="5"/>
      <c r="L374" s="5"/>
      <c r="M374" s="5"/>
      <c r="N374" s="5"/>
    </row>
    <row r="375" spans="1:14" s="3" customFormat="1" ht="12.75">
      <c r="A375" s="16"/>
      <c r="B375" s="16"/>
      <c r="C375" s="16"/>
      <c r="D375" s="16"/>
      <c r="E375" s="16"/>
      <c r="F375" s="16"/>
      <c r="G375"/>
      <c r="H375" s="5"/>
      <c r="I375" s="5"/>
      <c r="J375" s="5"/>
      <c r="K375" s="5"/>
      <c r="L375" s="5"/>
      <c r="M375" s="5"/>
      <c r="N375" s="5"/>
    </row>
    <row r="376" spans="1:14" s="3" customFormat="1" ht="12.75">
      <c r="A376" s="16"/>
      <c r="B376" s="16"/>
      <c r="C376" s="16"/>
      <c r="D376" s="16"/>
      <c r="E376" s="16"/>
      <c r="F376" s="16"/>
      <c r="G376"/>
      <c r="H376" s="5"/>
      <c r="I376" s="5"/>
      <c r="J376" s="5"/>
      <c r="K376" s="5"/>
      <c r="L376" s="5"/>
      <c r="M376" s="5"/>
      <c r="N376" s="5"/>
    </row>
    <row r="377" spans="1:14" s="3" customFormat="1" ht="12.75">
      <c r="A377" s="16"/>
      <c r="B377" s="16"/>
      <c r="C377" s="16"/>
      <c r="D377" s="16"/>
      <c r="E377" s="16"/>
      <c r="F377" s="16"/>
      <c r="G377"/>
      <c r="H377" s="5"/>
      <c r="I377" s="5"/>
      <c r="J377" s="5"/>
      <c r="K377" s="5"/>
      <c r="L377" s="5"/>
      <c r="M377" s="5"/>
      <c r="N377" s="5"/>
    </row>
    <row r="378" spans="1:14" s="3" customFormat="1" ht="12.75">
      <c r="A378" s="16"/>
      <c r="B378" s="16"/>
      <c r="C378" s="16"/>
      <c r="D378" s="16"/>
      <c r="E378" s="16"/>
      <c r="F378" s="16"/>
      <c r="G378"/>
      <c r="H378" s="5"/>
      <c r="I378" s="5"/>
      <c r="J378" s="5"/>
      <c r="K378" s="5"/>
      <c r="L378" s="5"/>
      <c r="M378" s="5"/>
      <c r="N378" s="5"/>
    </row>
    <row r="379" spans="1:14" s="3" customFormat="1" ht="12.75">
      <c r="A379" s="16"/>
      <c r="B379" s="16"/>
      <c r="C379" s="16"/>
      <c r="D379" s="16"/>
      <c r="E379" s="16"/>
      <c r="F379" s="16"/>
      <c r="G379"/>
      <c r="H379" s="5"/>
      <c r="I379" s="5"/>
      <c r="J379" s="5"/>
      <c r="K379" s="5"/>
      <c r="L379" s="5"/>
      <c r="M379" s="5"/>
      <c r="N379" s="5"/>
    </row>
    <row r="380" spans="1:14" s="3" customFormat="1" ht="12.75">
      <c r="A380" s="16"/>
      <c r="B380" s="16"/>
      <c r="C380" s="16"/>
      <c r="D380" s="16"/>
      <c r="E380" s="16"/>
      <c r="F380" s="16"/>
      <c r="G380"/>
      <c r="H380" s="5"/>
      <c r="I380" s="5"/>
      <c r="J380" s="5"/>
      <c r="K380" s="5"/>
      <c r="L380" s="5"/>
      <c r="M380" s="5"/>
      <c r="N380" s="5"/>
    </row>
    <row r="381" spans="1:14" s="3" customFormat="1" ht="12.75">
      <c r="A381" s="16"/>
      <c r="B381" s="16"/>
      <c r="C381" s="16"/>
      <c r="D381" s="16"/>
      <c r="E381" s="16"/>
      <c r="F381" s="16"/>
      <c r="G381"/>
      <c r="H381" s="5"/>
      <c r="I381" s="5"/>
      <c r="J381" s="5"/>
      <c r="K381" s="5"/>
      <c r="L381" s="5"/>
      <c r="M381" s="5"/>
      <c r="N381" s="5"/>
    </row>
    <row r="382" spans="1:14" s="3" customFormat="1" ht="12.75">
      <c r="A382" s="16"/>
      <c r="B382" s="16"/>
      <c r="C382" s="16"/>
      <c r="D382" s="16"/>
      <c r="E382" s="16"/>
      <c r="F382" s="16"/>
      <c r="G382"/>
      <c r="H382" s="5"/>
      <c r="I382" s="5"/>
      <c r="J382" s="5"/>
      <c r="K382" s="5"/>
      <c r="L382" s="5"/>
      <c r="M382" s="5"/>
      <c r="N382" s="5"/>
    </row>
    <row r="383" spans="1:14" s="3" customFormat="1" ht="12.75">
      <c r="A383" s="16"/>
      <c r="B383" s="16"/>
      <c r="C383" s="16"/>
      <c r="D383" s="16"/>
      <c r="E383" s="16"/>
      <c r="F383" s="16"/>
      <c r="G383"/>
      <c r="H383" s="5"/>
      <c r="I383" s="5"/>
      <c r="J383" s="5"/>
      <c r="K383" s="5"/>
      <c r="L383" s="5"/>
      <c r="M383" s="5"/>
      <c r="N383" s="5"/>
    </row>
    <row r="384" spans="1:14" s="3" customFormat="1" ht="12.75">
      <c r="A384" s="16"/>
      <c r="B384" s="16"/>
      <c r="C384" s="16"/>
      <c r="D384" s="16"/>
      <c r="E384" s="16"/>
      <c r="F384" s="16"/>
      <c r="G384"/>
      <c r="H384" s="5"/>
      <c r="I384" s="5"/>
      <c r="J384" s="5"/>
      <c r="K384" s="5"/>
      <c r="L384" s="5"/>
      <c r="M384" s="5"/>
      <c r="N384" s="5"/>
    </row>
    <row r="385" spans="1:14" s="3" customFormat="1" ht="12.75">
      <c r="A385" s="16"/>
      <c r="B385" s="16"/>
      <c r="C385" s="16"/>
      <c r="D385" s="16"/>
      <c r="E385" s="16"/>
      <c r="F385" s="16"/>
      <c r="G385"/>
      <c r="H385" s="5"/>
      <c r="I385" s="5"/>
      <c r="J385" s="5"/>
      <c r="K385" s="5"/>
      <c r="L385" s="5"/>
      <c r="M385" s="5"/>
      <c r="N385" s="5"/>
    </row>
    <row r="386" spans="1:14" s="3" customFormat="1" ht="12.75">
      <c r="A386" s="16"/>
      <c r="B386" s="16"/>
      <c r="C386" s="16"/>
      <c r="D386" s="16"/>
      <c r="E386" s="16"/>
      <c r="F386" s="16"/>
      <c r="G386"/>
      <c r="H386" s="5"/>
      <c r="I386" s="5"/>
      <c r="J386" s="5"/>
      <c r="K386" s="5"/>
      <c r="L386" s="5"/>
      <c r="M386" s="5"/>
      <c r="N386" s="5"/>
    </row>
    <row r="387" spans="1:14" s="3" customFormat="1" ht="12.75">
      <c r="A387" s="16"/>
      <c r="B387" s="16"/>
      <c r="C387" s="16"/>
      <c r="D387" s="16"/>
      <c r="E387" s="16"/>
      <c r="F387" s="16"/>
      <c r="G387"/>
      <c r="H387" s="5"/>
      <c r="I387" s="5"/>
      <c r="J387" s="5"/>
      <c r="K387" s="5"/>
      <c r="L387" s="5"/>
      <c r="M387" s="5"/>
      <c r="N387" s="5"/>
    </row>
    <row r="388" spans="1:14" s="3" customFormat="1" ht="12.75">
      <c r="A388" s="16"/>
      <c r="B388" s="16"/>
      <c r="C388" s="16"/>
      <c r="D388" s="16"/>
      <c r="E388" s="16"/>
      <c r="F388" s="16"/>
      <c r="G388"/>
      <c r="H388" s="5"/>
      <c r="I388" s="5"/>
      <c r="J388" s="5"/>
      <c r="K388" s="5"/>
      <c r="L388" s="5"/>
      <c r="M388" s="5"/>
      <c r="N388" s="5"/>
    </row>
    <row r="389" spans="1:14" s="3" customFormat="1" ht="12.75">
      <c r="A389" s="16"/>
      <c r="B389" s="16"/>
      <c r="C389" s="16"/>
      <c r="D389" s="16"/>
      <c r="E389" s="16"/>
      <c r="F389" s="16"/>
      <c r="G389"/>
      <c r="H389" s="5"/>
      <c r="I389" s="5"/>
      <c r="J389" s="5"/>
      <c r="K389" s="5"/>
      <c r="L389" s="5"/>
      <c r="M389" s="5"/>
      <c r="N389" s="5"/>
    </row>
    <row r="390" spans="1:14" s="3" customFormat="1" ht="12.75">
      <c r="A390" s="16"/>
      <c r="B390" s="16"/>
      <c r="C390" s="16"/>
      <c r="D390" s="16"/>
      <c r="E390" s="16"/>
      <c r="F390" s="16"/>
      <c r="G390"/>
      <c r="H390" s="5"/>
      <c r="I390" s="5"/>
      <c r="J390" s="5"/>
      <c r="K390" s="5"/>
      <c r="L390" s="5"/>
      <c r="M390" s="5"/>
      <c r="N390" s="5"/>
    </row>
    <row r="391" spans="1:14" s="3" customFormat="1" ht="12.75">
      <c r="A391" s="16"/>
      <c r="B391" s="16"/>
      <c r="C391" s="16"/>
      <c r="D391" s="16"/>
      <c r="E391" s="16"/>
      <c r="F391" s="16"/>
      <c r="G391"/>
      <c r="H391" s="5"/>
      <c r="I391" s="5"/>
      <c r="J391" s="5"/>
      <c r="K391" s="5"/>
      <c r="L391" s="5"/>
      <c r="M391" s="5"/>
      <c r="N391" s="5"/>
    </row>
    <row r="392" spans="1:14" s="3" customFormat="1" ht="12.75">
      <c r="A392" s="16"/>
      <c r="B392" s="16"/>
      <c r="C392" s="16"/>
      <c r="D392" s="16"/>
      <c r="E392" s="16"/>
      <c r="F392" s="16"/>
      <c r="G392"/>
      <c r="H392" s="5"/>
      <c r="I392" s="5"/>
      <c r="J392" s="5"/>
      <c r="K392" s="5"/>
      <c r="L392" s="5"/>
      <c r="M392" s="5"/>
      <c r="N392" s="5"/>
    </row>
    <row r="393" spans="1:14" s="3" customFormat="1" ht="12.75">
      <c r="A393" s="16"/>
      <c r="B393" s="16"/>
      <c r="C393" s="16"/>
      <c r="D393" s="16"/>
      <c r="E393" s="16"/>
      <c r="F393" s="16"/>
      <c r="G393"/>
      <c r="H393" s="5"/>
      <c r="I393" s="5"/>
      <c r="J393" s="5"/>
      <c r="K393" s="5"/>
      <c r="L393" s="5"/>
      <c r="M393" s="5"/>
      <c r="N393" s="5"/>
    </row>
    <row r="394" spans="1:14" s="3" customFormat="1" ht="12.75">
      <c r="A394" s="16"/>
      <c r="B394" s="16"/>
      <c r="C394" s="16"/>
      <c r="D394" s="16"/>
      <c r="E394" s="16"/>
      <c r="F394" s="16"/>
      <c r="G394"/>
      <c r="H394" s="5"/>
      <c r="I394" s="5"/>
      <c r="J394" s="5"/>
      <c r="K394" s="5"/>
      <c r="L394" s="5"/>
      <c r="M394" s="5"/>
      <c r="N394" s="5"/>
    </row>
    <row r="395" spans="1:14" s="3" customFormat="1" ht="12.75">
      <c r="A395" s="16"/>
      <c r="B395" s="16"/>
      <c r="C395" s="16"/>
      <c r="D395" s="16"/>
      <c r="E395" s="16"/>
      <c r="F395" s="16"/>
      <c r="G395"/>
      <c r="H395" s="5"/>
      <c r="I395" s="5"/>
      <c r="J395" s="5"/>
      <c r="K395" s="5"/>
      <c r="L395" s="5"/>
      <c r="M395" s="5"/>
      <c r="N395" s="5"/>
    </row>
    <row r="396" spans="1:14" s="3" customFormat="1" ht="12.75">
      <c r="A396" s="16"/>
      <c r="B396" s="16"/>
      <c r="C396" s="16"/>
      <c r="D396" s="16"/>
      <c r="E396" s="16"/>
      <c r="F396" s="16"/>
      <c r="G396"/>
      <c r="H396" s="5"/>
      <c r="I396" s="5"/>
      <c r="J396" s="5"/>
      <c r="K396" s="5"/>
      <c r="L396" s="5"/>
      <c r="M396" s="5"/>
      <c r="N396" s="5"/>
    </row>
    <row r="397" spans="1:14" s="3" customFormat="1" ht="12.75">
      <c r="A397" s="16"/>
      <c r="B397" s="16"/>
      <c r="C397" s="16"/>
      <c r="D397" s="16"/>
      <c r="E397" s="16"/>
      <c r="F397" s="16"/>
      <c r="G397"/>
      <c r="H397" s="5"/>
      <c r="I397" s="5"/>
      <c r="J397" s="5"/>
      <c r="K397" s="5"/>
      <c r="L397" s="5"/>
      <c r="M397" s="5"/>
      <c r="N397" s="5"/>
    </row>
    <row r="398" spans="1:14" s="3" customFormat="1" ht="12.75">
      <c r="A398" s="16"/>
      <c r="B398" s="16"/>
      <c r="C398" s="16"/>
      <c r="D398" s="16"/>
      <c r="E398" s="16"/>
      <c r="F398" s="16"/>
      <c r="G398"/>
      <c r="H398" s="5"/>
      <c r="I398" s="5"/>
      <c r="J398" s="5"/>
      <c r="K398" s="5"/>
      <c r="L398" s="5"/>
      <c r="M398" s="5"/>
      <c r="N398" s="5"/>
    </row>
    <row r="399" spans="1:14" s="3" customFormat="1" ht="12.75">
      <c r="A399" s="16"/>
      <c r="B399" s="16"/>
      <c r="C399" s="16"/>
      <c r="D399" s="16"/>
      <c r="E399" s="16"/>
      <c r="F399" s="16"/>
      <c r="G399"/>
      <c r="H399" s="5"/>
      <c r="I399" s="5"/>
      <c r="J399" s="5"/>
      <c r="K399" s="5"/>
      <c r="L399" s="5"/>
      <c r="M399" s="5"/>
      <c r="N399" s="5"/>
    </row>
    <row r="400" spans="1:14" s="3" customFormat="1" ht="12.75">
      <c r="A400" s="16"/>
      <c r="B400" s="16"/>
      <c r="C400" s="16"/>
      <c r="D400" s="16"/>
      <c r="E400" s="16"/>
      <c r="F400" s="16"/>
      <c r="G400"/>
      <c r="H400" s="5"/>
      <c r="I400" s="5"/>
      <c r="J400" s="5"/>
      <c r="K400" s="5"/>
      <c r="L400" s="5"/>
      <c r="M400" s="5"/>
      <c r="N400" s="5"/>
    </row>
    <row r="401" spans="1:14" s="3" customFormat="1" ht="12.75">
      <c r="A401" s="16"/>
      <c r="B401" s="16"/>
      <c r="C401" s="16"/>
      <c r="D401" s="16"/>
      <c r="E401" s="16"/>
      <c r="F401" s="16"/>
      <c r="G401"/>
      <c r="H401" s="5"/>
      <c r="I401" s="5"/>
      <c r="J401" s="5"/>
      <c r="K401" s="5"/>
      <c r="L401" s="5"/>
      <c r="M401" s="5"/>
      <c r="N401" s="5"/>
    </row>
    <row r="402" spans="1:14" s="3" customFormat="1" ht="12.75">
      <c r="A402" s="16"/>
      <c r="B402" s="16"/>
      <c r="C402" s="16"/>
      <c r="D402" s="16"/>
      <c r="E402" s="16"/>
      <c r="F402" s="16"/>
      <c r="G402"/>
      <c r="H402" s="5"/>
      <c r="I402" s="5"/>
      <c r="J402" s="5"/>
      <c r="K402" s="5"/>
      <c r="L402" s="5"/>
      <c r="M402" s="5"/>
      <c r="N402" s="5"/>
    </row>
    <row r="403" spans="1:14" s="3" customFormat="1" ht="12.75">
      <c r="A403" s="16"/>
      <c r="B403" s="16"/>
      <c r="C403" s="16"/>
      <c r="D403" s="16"/>
      <c r="E403" s="16"/>
      <c r="F403" s="16"/>
      <c r="G403"/>
      <c r="H403" s="5"/>
      <c r="I403" s="5"/>
      <c r="J403" s="5"/>
      <c r="K403" s="5"/>
      <c r="L403" s="5"/>
      <c r="M403" s="5"/>
      <c r="N403" s="5"/>
    </row>
    <row r="404" spans="1:14" s="3" customFormat="1" ht="12.75">
      <c r="A404" s="16"/>
      <c r="B404" s="16"/>
      <c r="C404" s="16"/>
      <c r="D404" s="16"/>
      <c r="E404" s="16"/>
      <c r="F404" s="16"/>
      <c r="G404"/>
      <c r="H404" s="5"/>
      <c r="I404" s="5"/>
      <c r="J404" s="5"/>
      <c r="K404" s="5"/>
      <c r="L404" s="5"/>
      <c r="M404" s="5"/>
      <c r="N404" s="5"/>
    </row>
    <row r="405" spans="1:14" s="3" customFormat="1" ht="12.75">
      <c r="A405" s="16"/>
      <c r="B405" s="16"/>
      <c r="C405" s="16"/>
      <c r="D405" s="16"/>
      <c r="E405" s="16"/>
      <c r="F405" s="16"/>
      <c r="G405"/>
      <c r="H405" s="5"/>
      <c r="I405" s="5"/>
      <c r="J405" s="5"/>
      <c r="K405" s="5"/>
      <c r="L405" s="5"/>
      <c r="M405" s="5"/>
      <c r="N405" s="5"/>
    </row>
    <row r="406" spans="1:14" s="3" customFormat="1" ht="12.75">
      <c r="A406" s="16"/>
      <c r="B406" s="16"/>
      <c r="C406" s="16"/>
      <c r="D406" s="16"/>
      <c r="E406" s="16"/>
      <c r="F406" s="16"/>
      <c r="G406"/>
      <c r="H406" s="5"/>
      <c r="I406" s="5"/>
      <c r="J406" s="5"/>
      <c r="K406" s="5"/>
      <c r="L406" s="5"/>
      <c r="M406" s="5"/>
      <c r="N406" s="5"/>
    </row>
    <row r="407" spans="1:14" s="3" customFormat="1" ht="12.75">
      <c r="A407" s="16"/>
      <c r="B407" s="16"/>
      <c r="C407" s="16"/>
      <c r="D407" s="16"/>
      <c r="E407" s="16"/>
      <c r="F407" s="16"/>
      <c r="G407"/>
      <c r="H407" s="5"/>
      <c r="I407" s="5"/>
      <c r="J407" s="5"/>
      <c r="K407" s="5"/>
      <c r="L407" s="5"/>
      <c r="M407" s="5"/>
      <c r="N407" s="5"/>
    </row>
    <row r="408" spans="1:14" s="3" customFormat="1" ht="12.75">
      <c r="A408" s="16"/>
      <c r="B408" s="16"/>
      <c r="C408" s="16"/>
      <c r="D408" s="16"/>
      <c r="E408" s="16"/>
      <c r="F408" s="16"/>
      <c r="G408"/>
      <c r="H408" s="5"/>
      <c r="I408" s="5"/>
      <c r="J408" s="5"/>
      <c r="K408" s="5"/>
      <c r="L408" s="5"/>
      <c r="M408" s="5"/>
      <c r="N408" s="5"/>
    </row>
    <row r="409" spans="1:14" s="3" customFormat="1" ht="12.75">
      <c r="A409" s="16"/>
      <c r="B409" s="16"/>
      <c r="C409" s="16"/>
      <c r="D409" s="16"/>
      <c r="E409" s="16"/>
      <c r="F409" s="16"/>
      <c r="G409"/>
      <c r="H409" s="5"/>
      <c r="I409" s="5"/>
      <c r="J409" s="5"/>
      <c r="K409" s="5"/>
      <c r="L409" s="5"/>
      <c r="M409" s="5"/>
      <c r="N409" s="5"/>
    </row>
    <row r="410" spans="1:14" s="3" customFormat="1" ht="12.75">
      <c r="A410" s="16"/>
      <c r="B410" s="16"/>
      <c r="C410" s="16"/>
      <c r="D410" s="16"/>
      <c r="E410" s="16"/>
      <c r="F410" s="16"/>
      <c r="G410"/>
      <c r="H410" s="5"/>
      <c r="I410" s="5"/>
      <c r="J410" s="5"/>
      <c r="K410" s="5"/>
      <c r="L410" s="5"/>
      <c r="M410" s="5"/>
      <c r="N410" s="5"/>
    </row>
    <row r="411" spans="1:14" s="3" customFormat="1" ht="12.75">
      <c r="A411" s="16"/>
      <c r="B411" s="16"/>
      <c r="C411" s="16"/>
      <c r="D411" s="16"/>
      <c r="E411" s="16"/>
      <c r="F411" s="16"/>
      <c r="G411"/>
      <c r="H411" s="5"/>
      <c r="I411" s="5"/>
      <c r="J411" s="5"/>
      <c r="K411" s="5"/>
      <c r="L411" s="5"/>
      <c r="M411" s="5"/>
      <c r="N411" s="5"/>
    </row>
    <row r="412" spans="1:14" s="3" customFormat="1" ht="12.75">
      <c r="A412" s="16"/>
      <c r="B412" s="16"/>
      <c r="C412" s="16"/>
      <c r="D412" s="16"/>
      <c r="E412" s="16"/>
      <c r="F412" s="16"/>
      <c r="G412"/>
      <c r="H412" s="5"/>
      <c r="I412" s="5"/>
      <c r="J412" s="5"/>
      <c r="K412" s="5"/>
      <c r="L412" s="5"/>
      <c r="M412" s="5"/>
      <c r="N412" s="5"/>
    </row>
    <row r="413" spans="1:14" s="3" customFormat="1" ht="12.75">
      <c r="A413" s="16"/>
      <c r="B413" s="16"/>
      <c r="C413" s="16"/>
      <c r="D413" s="16"/>
      <c r="E413" s="16"/>
      <c r="F413" s="16"/>
      <c r="G413"/>
      <c r="H413" s="5"/>
      <c r="I413" s="5"/>
      <c r="J413" s="5"/>
      <c r="K413" s="5"/>
      <c r="L413" s="5"/>
      <c r="M413" s="5"/>
      <c r="N413" s="5"/>
    </row>
    <row r="414" spans="1:14" s="3" customFormat="1" ht="12.75">
      <c r="A414" s="16"/>
      <c r="B414" s="16"/>
      <c r="C414" s="16"/>
      <c r="D414" s="16"/>
      <c r="E414" s="16"/>
      <c r="F414" s="16"/>
      <c r="G414"/>
      <c r="H414" s="5"/>
      <c r="I414" s="5"/>
      <c r="J414" s="5"/>
      <c r="K414" s="5"/>
      <c r="L414" s="5"/>
      <c r="M414" s="5"/>
      <c r="N414" s="5"/>
    </row>
    <row r="415" spans="1:14" s="3" customFormat="1" ht="12.75">
      <c r="A415" s="16"/>
      <c r="B415" s="16"/>
      <c r="C415" s="16"/>
      <c r="D415" s="16"/>
      <c r="E415" s="16"/>
      <c r="F415" s="16"/>
      <c r="G415"/>
      <c r="H415" s="5"/>
      <c r="I415" s="5"/>
      <c r="J415" s="5"/>
      <c r="K415" s="5"/>
      <c r="L415" s="5"/>
      <c r="M415" s="5"/>
      <c r="N415" s="5"/>
    </row>
    <row r="416" spans="1:14" s="3" customFormat="1" ht="12.75">
      <c r="A416" s="16"/>
      <c r="B416" s="16"/>
      <c r="C416" s="16"/>
      <c r="D416" s="16"/>
      <c r="E416" s="16"/>
      <c r="F416" s="16"/>
      <c r="G416"/>
      <c r="H416" s="5"/>
      <c r="I416" s="5"/>
      <c r="J416" s="5"/>
      <c r="K416" s="5"/>
      <c r="L416" s="5"/>
      <c r="M416" s="5"/>
      <c r="N416" s="5"/>
    </row>
    <row r="417" spans="1:14" s="3" customFormat="1" ht="12.75">
      <c r="A417" s="16"/>
      <c r="B417" s="16"/>
      <c r="C417" s="16"/>
      <c r="D417" s="16"/>
      <c r="E417" s="16"/>
      <c r="F417" s="16"/>
      <c r="G417"/>
      <c r="H417" s="5"/>
      <c r="I417" s="5"/>
      <c r="J417" s="5"/>
      <c r="K417" s="5"/>
      <c r="L417" s="5"/>
      <c r="M417" s="5"/>
      <c r="N417" s="5"/>
    </row>
    <row r="418" spans="1:14" s="3" customFormat="1" ht="12.75">
      <c r="A418" s="16"/>
      <c r="B418" s="16"/>
      <c r="C418" s="16"/>
      <c r="D418" s="16"/>
      <c r="E418" s="16"/>
      <c r="F418" s="16"/>
      <c r="G418"/>
      <c r="H418" s="5"/>
      <c r="I418" s="5"/>
      <c r="J418" s="5"/>
      <c r="K418" s="5"/>
      <c r="L418" s="5"/>
      <c r="M418" s="5"/>
      <c r="N418" s="5"/>
    </row>
    <row r="419" spans="1:14" s="3" customFormat="1" ht="12.75">
      <c r="A419" s="16"/>
      <c r="B419" s="16"/>
      <c r="C419" s="16"/>
      <c r="D419" s="16"/>
      <c r="E419" s="16"/>
      <c r="F419" s="16"/>
      <c r="G419"/>
      <c r="H419" s="5"/>
      <c r="I419" s="5"/>
      <c r="J419" s="5"/>
      <c r="K419" s="5"/>
      <c r="L419" s="5"/>
      <c r="M419" s="5"/>
      <c r="N419" s="5"/>
    </row>
    <row r="420" spans="1:14" s="3" customFormat="1" ht="12.75">
      <c r="A420" s="16"/>
      <c r="B420" s="16"/>
      <c r="C420" s="16"/>
      <c r="D420" s="16"/>
      <c r="E420" s="16"/>
      <c r="F420" s="16"/>
      <c r="G420"/>
      <c r="H420" s="5"/>
      <c r="I420" s="5"/>
      <c r="J420" s="5"/>
      <c r="K420" s="5"/>
      <c r="L420" s="5"/>
      <c r="M420" s="5"/>
      <c r="N420" s="5"/>
    </row>
    <row r="421" spans="1:14" s="3" customFormat="1" ht="12.75">
      <c r="A421" s="16"/>
      <c r="B421" s="16"/>
      <c r="C421" s="16"/>
      <c r="D421" s="16"/>
      <c r="E421" s="16"/>
      <c r="F421" s="16"/>
      <c r="G421"/>
      <c r="H421" s="5"/>
      <c r="I421" s="5"/>
      <c r="J421" s="5"/>
      <c r="K421" s="5"/>
      <c r="L421" s="5"/>
      <c r="M421" s="5"/>
      <c r="N421" s="5"/>
    </row>
    <row r="422" spans="1:14" s="3" customFormat="1" ht="12.75">
      <c r="A422" s="16"/>
      <c r="B422" s="16"/>
      <c r="C422" s="16"/>
      <c r="D422" s="16"/>
      <c r="E422" s="16"/>
      <c r="F422" s="16"/>
      <c r="G422"/>
      <c r="H422" s="5"/>
      <c r="I422" s="5"/>
      <c r="J422" s="5"/>
      <c r="K422" s="5"/>
      <c r="L422" s="5"/>
      <c r="M422" s="5"/>
      <c r="N422" s="5"/>
    </row>
    <row r="423" spans="1:14" s="3" customFormat="1" ht="12.75">
      <c r="A423" s="16"/>
      <c r="B423" s="16"/>
      <c r="C423" s="16"/>
      <c r="D423" s="16"/>
      <c r="E423" s="16"/>
      <c r="F423" s="16"/>
      <c r="G423"/>
      <c r="H423" s="5"/>
      <c r="I423" s="5"/>
      <c r="J423" s="5"/>
      <c r="K423" s="5"/>
      <c r="L423" s="5"/>
      <c r="M423" s="5"/>
      <c r="N423" s="5"/>
    </row>
    <row r="424" spans="1:14" s="3" customFormat="1" ht="12.75">
      <c r="A424" s="16"/>
      <c r="B424" s="16"/>
      <c r="C424" s="16"/>
      <c r="D424" s="16"/>
      <c r="E424" s="16"/>
      <c r="F424" s="16"/>
      <c r="G424"/>
      <c r="H424" s="5"/>
      <c r="I424" s="5"/>
      <c r="J424" s="5"/>
      <c r="K424" s="5"/>
      <c r="L424" s="5"/>
      <c r="M424" s="5"/>
      <c r="N424" s="5"/>
    </row>
    <row r="425" spans="1:14" s="3" customFormat="1" ht="12.75">
      <c r="A425" s="16"/>
      <c r="B425" s="16"/>
      <c r="C425" s="16"/>
      <c r="D425" s="16"/>
      <c r="E425" s="16"/>
      <c r="F425" s="16"/>
      <c r="G425"/>
      <c r="H425" s="5"/>
      <c r="I425" s="5"/>
      <c r="J425" s="5"/>
      <c r="K425" s="5"/>
      <c r="L425" s="5"/>
      <c r="M425" s="5"/>
      <c r="N425" s="5"/>
    </row>
    <row r="426" spans="1:14" s="3" customFormat="1" ht="12.75">
      <c r="A426" s="16"/>
      <c r="B426" s="16"/>
      <c r="C426" s="16"/>
      <c r="D426" s="16"/>
      <c r="E426" s="16"/>
      <c r="F426" s="16"/>
      <c r="G426"/>
      <c r="H426" s="5"/>
      <c r="I426" s="5"/>
      <c r="J426" s="5"/>
      <c r="K426" s="5"/>
      <c r="L426" s="5"/>
      <c r="M426" s="5"/>
      <c r="N426" s="5"/>
    </row>
    <row r="427" spans="1:14" s="3" customFormat="1" ht="12.75">
      <c r="A427" s="16"/>
      <c r="B427" s="16"/>
      <c r="C427" s="16"/>
      <c r="D427" s="16"/>
      <c r="E427" s="16"/>
      <c r="F427" s="16"/>
      <c r="G427"/>
      <c r="H427" s="5"/>
      <c r="I427" s="5"/>
      <c r="J427" s="5"/>
      <c r="K427" s="5"/>
      <c r="L427" s="5"/>
      <c r="M427" s="5"/>
      <c r="N427" s="5"/>
    </row>
    <row r="428" spans="1:14" s="3" customFormat="1" ht="12.75">
      <c r="A428" s="16"/>
      <c r="B428" s="16"/>
      <c r="C428" s="16"/>
      <c r="D428" s="16"/>
      <c r="E428" s="16"/>
      <c r="F428" s="16"/>
      <c r="G428"/>
      <c r="H428" s="5"/>
      <c r="I428" s="5"/>
      <c r="J428" s="5"/>
      <c r="K428" s="5"/>
      <c r="L428" s="5"/>
      <c r="M428" s="5"/>
      <c r="N428" s="5"/>
    </row>
    <row r="429" spans="1:14" s="3" customFormat="1" ht="12.75">
      <c r="A429" s="16"/>
      <c r="B429" s="16"/>
      <c r="C429" s="16"/>
      <c r="D429" s="16"/>
      <c r="E429" s="16"/>
      <c r="F429" s="16"/>
      <c r="G429"/>
      <c r="H429" s="5"/>
      <c r="I429" s="5"/>
      <c r="J429" s="5"/>
      <c r="K429" s="5"/>
      <c r="L429" s="5"/>
      <c r="M429" s="5"/>
      <c r="N429" s="5"/>
    </row>
    <row r="430" spans="1:14" s="3" customFormat="1" ht="12.75">
      <c r="A430" s="16"/>
      <c r="B430" s="16"/>
      <c r="C430" s="16"/>
      <c r="D430" s="16"/>
      <c r="E430" s="16"/>
      <c r="F430" s="16"/>
      <c r="G430"/>
      <c r="H430" s="5"/>
      <c r="I430" s="5"/>
      <c r="J430" s="5"/>
      <c r="K430" s="5"/>
      <c r="L430" s="5"/>
      <c r="M430" s="5"/>
      <c r="N430" s="5"/>
    </row>
    <row r="431" spans="1:14" s="3" customFormat="1" ht="12.75">
      <c r="A431" s="16"/>
      <c r="B431" s="16"/>
      <c r="C431" s="16"/>
      <c r="D431" s="16"/>
      <c r="E431" s="16"/>
      <c r="F431" s="16"/>
      <c r="G431"/>
      <c r="H431" s="5"/>
      <c r="I431" s="5"/>
      <c r="J431" s="5"/>
      <c r="K431" s="5"/>
      <c r="L431" s="5"/>
      <c r="M431" s="5"/>
      <c r="N431" s="5"/>
    </row>
    <row r="432" spans="1:14" s="3" customFormat="1" ht="12.75">
      <c r="A432" s="16"/>
      <c r="B432" s="16"/>
      <c r="C432" s="16"/>
      <c r="D432" s="16"/>
      <c r="E432" s="16"/>
      <c r="F432" s="16"/>
      <c r="G432"/>
      <c r="H432" s="5"/>
      <c r="I432" s="5"/>
      <c r="J432" s="5"/>
      <c r="K432" s="5"/>
      <c r="L432" s="5"/>
      <c r="M432" s="5"/>
      <c r="N432" s="5"/>
    </row>
    <row r="433" spans="1:14" s="3" customFormat="1" ht="12.75">
      <c r="A433" s="16"/>
      <c r="B433" s="16"/>
      <c r="C433" s="16"/>
      <c r="D433" s="16"/>
      <c r="E433" s="16"/>
      <c r="F433" s="16"/>
      <c r="G433"/>
      <c r="H433" s="5"/>
      <c r="I433" s="5"/>
      <c r="J433" s="5"/>
      <c r="K433" s="5"/>
      <c r="L433" s="5"/>
      <c r="M433" s="5"/>
      <c r="N433" s="5"/>
    </row>
    <row r="434" spans="1:14" s="3" customFormat="1" ht="12.75">
      <c r="A434" s="16"/>
      <c r="B434" s="16"/>
      <c r="C434" s="16"/>
      <c r="D434" s="16"/>
      <c r="E434" s="16"/>
      <c r="F434" s="16"/>
      <c r="G434"/>
      <c r="H434" s="5"/>
      <c r="I434" s="5"/>
      <c r="J434" s="5"/>
      <c r="K434" s="5"/>
      <c r="L434" s="5"/>
      <c r="M434" s="5"/>
      <c r="N434" s="5"/>
    </row>
    <row r="435" spans="1:14" s="3" customFormat="1" ht="12.75">
      <c r="A435" s="16"/>
      <c r="B435" s="16"/>
      <c r="C435" s="16"/>
      <c r="D435" s="16"/>
      <c r="E435" s="16"/>
      <c r="F435" s="16"/>
      <c r="G435"/>
      <c r="H435" s="5"/>
      <c r="I435" s="5"/>
      <c r="J435" s="5"/>
      <c r="K435" s="5"/>
      <c r="L435" s="5"/>
      <c r="M435" s="5"/>
      <c r="N435" s="5"/>
    </row>
    <row r="436" spans="1:14" s="3" customFormat="1" ht="12.75">
      <c r="A436" s="16"/>
      <c r="B436" s="16"/>
      <c r="C436" s="16"/>
      <c r="D436" s="16"/>
      <c r="E436" s="16"/>
      <c r="F436" s="16"/>
      <c r="G436"/>
      <c r="H436" s="5"/>
      <c r="I436" s="5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/>
      <c r="H437" s="5"/>
      <c r="I437" s="5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/>
      <c r="H438" s="5"/>
      <c r="I438" s="5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/>
      <c r="H439" s="5"/>
      <c r="I439" s="5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/>
      <c r="H440" s="5"/>
      <c r="I440" s="5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/>
      <c r="H441" s="5"/>
      <c r="I441" s="5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/>
      <c r="H442" s="5"/>
      <c r="I442" s="5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/>
      <c r="H443" s="5"/>
      <c r="I443" s="5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/>
      <c r="H444" s="5"/>
      <c r="I444" s="5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/>
      <c r="H445" s="5"/>
      <c r="I445" s="5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/>
      <c r="H446" s="5"/>
      <c r="I446" s="5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/>
      <c r="H447" s="5"/>
      <c r="I447" s="5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/>
      <c r="H448" s="5"/>
      <c r="I448" s="5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/>
      <c r="H449" s="5"/>
      <c r="I449" s="5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/>
      <c r="H450" s="5"/>
      <c r="I450" s="5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/>
      <c r="H451" s="5"/>
      <c r="I451" s="5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/>
      <c r="H452" s="5"/>
      <c r="I452" s="5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/>
      <c r="H453" s="5"/>
      <c r="I453" s="5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/>
      <c r="H454" s="5"/>
      <c r="I454" s="5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/>
      <c r="H455" s="5"/>
      <c r="I455" s="5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/>
      <c r="H456" s="5"/>
      <c r="I456" s="5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/>
      <c r="H457" s="5"/>
      <c r="I457" s="5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/>
      <c r="H458" s="5"/>
      <c r="I458" s="5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/>
      <c r="H459" s="5"/>
      <c r="I459" s="5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/>
      <c r="H460" s="5"/>
      <c r="I460" s="5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/>
      <c r="H461" s="5"/>
      <c r="I461" s="5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/>
      <c r="H462" s="5"/>
      <c r="I462" s="5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/>
      <c r="H463" s="5"/>
      <c r="I463" s="5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/>
      <c r="H464" s="5"/>
      <c r="I464" s="5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/>
      <c r="H465" s="5"/>
      <c r="I465" s="5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/>
      <c r="H466" s="5"/>
      <c r="I466" s="5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/>
      <c r="H467" s="5"/>
      <c r="I467" s="5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/>
      <c r="H468" s="5"/>
      <c r="I468" s="5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/>
      <c r="H469" s="5"/>
      <c r="I469" s="5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/>
      <c r="H470" s="5"/>
      <c r="I470" s="5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/>
      <c r="H471" s="5"/>
      <c r="I471" s="5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/>
      <c r="H472" s="5"/>
      <c r="I472" s="5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/>
      <c r="H473" s="5"/>
      <c r="I473" s="5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/>
      <c r="H474" s="5"/>
      <c r="I474" s="5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/>
      <c r="H475" s="5"/>
      <c r="I475" s="5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/>
      <c r="H476" s="5"/>
      <c r="I476" s="5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/>
      <c r="H477" s="5"/>
      <c r="I477" s="5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/>
      <c r="H478" s="5"/>
      <c r="I478" s="5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/>
      <c r="H479" s="5"/>
      <c r="I479" s="5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/>
      <c r="H480" s="5"/>
      <c r="I480" s="5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/>
      <c r="H481" s="5"/>
      <c r="I481" s="5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/>
      <c r="H482" s="5"/>
      <c r="I482" s="5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/>
      <c r="H483" s="5"/>
      <c r="I483" s="5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/>
      <c r="H484" s="5"/>
      <c r="I484" s="5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/>
      <c r="H485" s="5"/>
      <c r="I485" s="5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/>
      <c r="H486" s="5"/>
      <c r="I486" s="5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/>
      <c r="H487" s="5"/>
      <c r="I487" s="5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/>
      <c r="H488" s="5"/>
      <c r="I488" s="5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/>
      <c r="H489" s="5"/>
      <c r="I489" s="5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/>
      <c r="H490" s="5"/>
      <c r="I490" s="5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/>
      <c r="H491" s="5"/>
      <c r="I491" s="5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/>
      <c r="H492" s="5"/>
      <c r="I492" s="5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/>
      <c r="H493" s="5"/>
      <c r="I493" s="5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/>
      <c r="H494" s="5"/>
      <c r="I494" s="5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/>
      <c r="H495" s="5"/>
      <c r="I495" s="5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/>
      <c r="H496" s="5"/>
      <c r="I496" s="5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/>
      <c r="H497" s="5"/>
      <c r="I497" s="5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/>
      <c r="H498" s="5"/>
      <c r="I498" s="5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/>
      <c r="H499" s="5"/>
      <c r="I499" s="5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/>
      <c r="H500" s="5"/>
      <c r="I500" s="5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/>
      <c r="H501" s="5"/>
      <c r="I501" s="5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/>
      <c r="H502" s="5"/>
      <c r="I502" s="5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/>
      <c r="H503" s="5"/>
      <c r="I503" s="5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/>
      <c r="H504" s="5"/>
      <c r="I504" s="5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/>
      <c r="H505" s="5"/>
      <c r="I505" s="5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/>
      <c r="H506" s="5"/>
      <c r="I506" s="5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/>
      <c r="H507" s="5"/>
      <c r="I507" s="5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/>
      <c r="H508" s="5"/>
      <c r="I508" s="5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/>
      <c r="H509" s="5"/>
      <c r="I509" s="5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/>
      <c r="H510" s="5"/>
      <c r="I510" s="5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/>
      <c r="H511" s="5"/>
      <c r="I511" s="5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/>
      <c r="H512" s="5"/>
      <c r="I512" s="5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/>
      <c r="H513" s="5"/>
      <c r="I513" s="5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/>
      <c r="H514" s="5"/>
      <c r="I514" s="5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/>
      <c r="H515" s="5"/>
      <c r="I515" s="5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/>
      <c r="H516" s="5"/>
      <c r="I516" s="5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/>
      <c r="H517" s="5"/>
      <c r="I517" s="5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/>
      <c r="H518" s="5"/>
      <c r="I518" s="5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/>
      <c r="H519" s="5"/>
      <c r="I519" s="5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/>
      <c r="H520" s="5"/>
      <c r="I520" s="5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/>
      <c r="H521" s="5"/>
      <c r="I521" s="5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/>
      <c r="H522" s="5"/>
      <c r="I522" s="5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/>
      <c r="H523" s="5"/>
      <c r="I523" s="5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/>
      <c r="H524" s="5"/>
      <c r="I524" s="5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/>
      <c r="H525" s="5"/>
      <c r="I525" s="5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/>
      <c r="H526" s="5"/>
      <c r="I526" s="5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/>
      <c r="H527" s="5"/>
      <c r="I527" s="5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/>
      <c r="H528" s="5"/>
      <c r="I528" s="5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/>
      <c r="H529" s="5"/>
      <c r="I529" s="5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/>
      <c r="H530" s="5"/>
      <c r="I530" s="5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/>
      <c r="H531" s="5"/>
      <c r="I531" s="5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/>
      <c r="H532" s="5"/>
      <c r="I532" s="5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/>
      <c r="H533" s="5"/>
      <c r="I533" s="5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/>
      <c r="H534" s="5"/>
      <c r="I534" s="5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/>
      <c r="H535" s="5"/>
      <c r="I535" s="5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/>
      <c r="H536" s="5"/>
      <c r="I536" s="5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/>
      <c r="H537" s="5"/>
      <c r="I537" s="5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/>
      <c r="H538" s="5"/>
      <c r="I538" s="5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/>
      <c r="H539" s="5"/>
      <c r="I539" s="5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/>
      <c r="H540" s="5"/>
      <c r="I540" s="5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/>
      <c r="H541" s="5"/>
      <c r="I541" s="5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/>
      <c r="H542" s="5"/>
      <c r="I542" s="5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/>
      <c r="H543" s="5"/>
      <c r="I543" s="5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/>
      <c r="H544" s="5"/>
      <c r="I544" s="5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/>
      <c r="H545" s="5"/>
      <c r="I545" s="5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/>
      <c r="H546" s="5"/>
      <c r="I546" s="5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/>
      <c r="H547" s="5"/>
      <c r="I547" s="5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/>
      <c r="H548" s="5"/>
      <c r="I548" s="5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/>
      <c r="H549" s="5"/>
      <c r="I549" s="5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/>
      <c r="H550" s="5"/>
      <c r="I550" s="5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/>
      <c r="H551" s="5"/>
      <c r="I551" s="5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/>
      <c r="H552" s="5"/>
      <c r="I552" s="5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/>
      <c r="H553" s="5"/>
      <c r="I553" s="5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/>
      <c r="H554" s="5"/>
      <c r="I554" s="5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/>
      <c r="H555" s="5"/>
      <c r="I555" s="5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/>
      <c r="H556" s="5"/>
      <c r="I556" s="5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/>
      <c r="H557" s="5"/>
      <c r="I557" s="5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/>
      <c r="H558" s="5"/>
      <c r="I558" s="5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/>
      <c r="H559" s="5"/>
      <c r="I559" s="5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/>
      <c r="H560" s="5"/>
      <c r="I560" s="5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/>
      <c r="H561" s="5"/>
      <c r="I561" s="5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/>
      <c r="H562" s="5"/>
      <c r="I562" s="5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/>
      <c r="H563" s="5"/>
      <c r="I563" s="5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/>
      <c r="H564" s="5"/>
      <c r="I564" s="5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/>
      <c r="H565" s="5"/>
      <c r="I565" s="5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/>
      <c r="H566" s="5"/>
      <c r="I566" s="5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/>
      <c r="H567" s="5"/>
      <c r="I567" s="5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/>
      <c r="H568" s="5"/>
      <c r="I568" s="5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/>
      <c r="H569" s="5"/>
      <c r="I569" s="5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/>
      <c r="H570" s="5"/>
      <c r="I570" s="5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/>
      <c r="H571" s="5"/>
      <c r="I571" s="5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/>
      <c r="H572" s="5"/>
      <c r="I572" s="5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/>
      <c r="H573" s="5"/>
      <c r="I573" s="5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/>
      <c r="H574" s="5"/>
      <c r="I574" s="5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/>
      <c r="H575" s="5"/>
      <c r="I575" s="5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/>
      <c r="H576" s="5"/>
      <c r="I576" s="5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/>
      <c r="H577" s="5"/>
      <c r="I577" s="5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/>
      <c r="H578" s="5"/>
      <c r="I578" s="5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/>
      <c r="H579" s="5"/>
      <c r="I579" s="5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/>
      <c r="H580" s="5"/>
      <c r="I580" s="5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/>
      <c r="H581" s="5"/>
      <c r="I581" s="5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/>
      <c r="H582" s="5"/>
      <c r="I582" s="5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/>
      <c r="H583" s="5"/>
      <c r="I583" s="5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/>
      <c r="H584" s="5"/>
      <c r="I584" s="5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/>
      <c r="H585" s="5"/>
      <c r="I585" s="5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/>
      <c r="H586" s="5"/>
      <c r="I586" s="5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/>
      <c r="H587" s="5"/>
      <c r="I587" s="5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/>
      <c r="H588" s="5"/>
      <c r="I588" s="5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/>
      <c r="H589" s="5"/>
      <c r="I589" s="5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/>
      <c r="H590" s="5"/>
      <c r="I590" s="5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/>
      <c r="H591" s="5"/>
      <c r="I591" s="5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/>
      <c r="H592" s="5"/>
      <c r="I592" s="5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/>
      <c r="H593" s="5"/>
      <c r="I593" s="5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/>
      <c r="H594" s="5"/>
      <c r="I594" s="5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/>
      <c r="H595" s="5"/>
      <c r="I595" s="5"/>
      <c r="J595" s="5"/>
      <c r="K595" s="5"/>
      <c r="L595" s="5"/>
      <c r="M595" s="5"/>
      <c r="N595" s="5"/>
    </row>
    <row r="596" spans="1:14" s="3" customFormat="1" ht="12.75">
      <c r="A596" s="16"/>
      <c r="B596" s="16"/>
      <c r="C596" s="16"/>
      <c r="D596" s="16"/>
      <c r="E596" s="16"/>
      <c r="F596" s="16"/>
      <c r="G596"/>
      <c r="H596" s="5"/>
      <c r="I596" s="5"/>
      <c r="J596" s="5"/>
      <c r="K596" s="5"/>
      <c r="L596" s="5"/>
      <c r="M596" s="5"/>
      <c r="N596" s="5"/>
    </row>
    <row r="597" spans="1:14" s="3" customFormat="1" ht="12.75">
      <c r="A597" s="16"/>
      <c r="B597" s="16"/>
      <c r="C597" s="16"/>
      <c r="D597" s="16"/>
      <c r="E597" s="16"/>
      <c r="F597" s="16"/>
      <c r="G597"/>
      <c r="H597" s="5"/>
      <c r="I597" s="5"/>
      <c r="J597" s="5"/>
      <c r="K597" s="5"/>
      <c r="L597" s="5"/>
      <c r="M597" s="5"/>
      <c r="N597" s="5"/>
    </row>
    <row r="598" spans="1:14" s="3" customFormat="1" ht="12.75">
      <c r="A598" s="16"/>
      <c r="B598" s="16"/>
      <c r="C598" s="16"/>
      <c r="D598" s="16"/>
      <c r="E598" s="16"/>
      <c r="F598" s="16"/>
      <c r="G598"/>
      <c r="H598" s="5"/>
      <c r="I598" s="5"/>
      <c r="J598" s="5"/>
      <c r="K598" s="5"/>
      <c r="L598" s="5"/>
      <c r="M598" s="5"/>
      <c r="N598" s="5"/>
    </row>
    <row r="599" spans="1:14" s="3" customFormat="1" ht="12.75">
      <c r="A599" s="16"/>
      <c r="B599" s="16"/>
      <c r="C599" s="16"/>
      <c r="D599" s="16"/>
      <c r="E599" s="16"/>
      <c r="F599" s="16"/>
      <c r="G599"/>
      <c r="H599" s="5"/>
      <c r="I599" s="5"/>
      <c r="J599" s="5"/>
      <c r="K599" s="5"/>
      <c r="L599" s="5"/>
      <c r="M599" s="5"/>
      <c r="N599" s="5"/>
    </row>
    <row r="600" spans="1:14" s="3" customFormat="1" ht="12.75">
      <c r="A600" s="16"/>
      <c r="B600" s="16"/>
      <c r="C600" s="16"/>
      <c r="D600" s="16"/>
      <c r="E600" s="16"/>
      <c r="F600" s="16"/>
      <c r="G600"/>
      <c r="H600" s="5"/>
      <c r="I600" s="5"/>
      <c r="J600" s="5"/>
      <c r="K600" s="5"/>
      <c r="L600" s="5"/>
      <c r="M600" s="5"/>
      <c r="N600" s="5"/>
    </row>
    <row r="601" spans="1:14" s="3" customFormat="1" ht="12.75">
      <c r="A601" s="16"/>
      <c r="B601" s="16"/>
      <c r="C601" s="16"/>
      <c r="D601" s="16"/>
      <c r="E601" s="16"/>
      <c r="F601" s="16"/>
      <c r="G601"/>
      <c r="H601" s="5"/>
      <c r="I601" s="5"/>
      <c r="J601" s="5"/>
      <c r="K601" s="5"/>
      <c r="L601" s="5"/>
      <c r="M601" s="5"/>
      <c r="N601" s="5"/>
    </row>
    <row r="602" spans="1:14" s="3" customFormat="1" ht="12.75">
      <c r="A602" s="16"/>
      <c r="B602" s="16"/>
      <c r="C602" s="16"/>
      <c r="D602" s="16"/>
      <c r="E602" s="16"/>
      <c r="F602" s="16"/>
      <c r="G602"/>
      <c r="H602" s="5"/>
      <c r="I602" s="5"/>
      <c r="J602" s="5"/>
      <c r="K602" s="5"/>
      <c r="L602" s="5"/>
      <c r="M602" s="5"/>
      <c r="N602" s="5"/>
    </row>
    <row r="603" spans="1:14" s="3" customFormat="1" ht="12.75">
      <c r="A603" s="16"/>
      <c r="B603" s="16"/>
      <c r="C603" s="16"/>
      <c r="D603" s="16"/>
      <c r="E603" s="16"/>
      <c r="F603" s="16"/>
      <c r="G603"/>
      <c r="H603" s="5"/>
      <c r="I603" s="5"/>
      <c r="J603" s="5"/>
      <c r="K603" s="5"/>
      <c r="L603" s="5"/>
      <c r="M603" s="5"/>
      <c r="N603" s="5"/>
    </row>
    <row r="604" spans="1:14" s="3" customFormat="1" ht="12.75">
      <c r="A604" s="16"/>
      <c r="B604" s="16"/>
      <c r="C604" s="16"/>
      <c r="D604" s="16"/>
      <c r="E604" s="16"/>
      <c r="F604" s="16"/>
      <c r="G604"/>
      <c r="H604" s="5"/>
      <c r="I604" s="5"/>
      <c r="J604" s="5"/>
      <c r="K604" s="5"/>
      <c r="L604" s="5"/>
      <c r="M604" s="5"/>
      <c r="N604" s="5"/>
    </row>
    <row r="605" spans="1:14" s="1" customFormat="1" ht="12.75">
      <c r="A605" s="16"/>
      <c r="B605" s="16"/>
      <c r="C605" s="16"/>
      <c r="D605" s="16"/>
      <c r="E605" s="16"/>
      <c r="F605" s="16"/>
      <c r="G605"/>
      <c r="H605" s="5"/>
      <c r="I605" s="5"/>
      <c r="J605" s="5"/>
      <c r="K605" s="5"/>
      <c r="L605" s="5"/>
      <c r="M605" s="5"/>
      <c r="N605"/>
    </row>
    <row r="606" spans="1:14" s="1" customFormat="1" ht="12.75">
      <c r="A606" s="16"/>
      <c r="B606" s="16"/>
      <c r="C606" s="16"/>
      <c r="D606" s="16"/>
      <c r="E606" s="16"/>
      <c r="F606" s="16"/>
      <c r="G606"/>
      <c r="H606" s="5"/>
      <c r="I606" s="5"/>
      <c r="J606" s="5"/>
      <c r="K606" s="5"/>
      <c r="L606" s="5"/>
      <c r="M606" s="5"/>
      <c r="N606"/>
    </row>
    <row r="607" spans="1:14" s="1" customFormat="1" ht="12.75">
      <c r="A607" s="16"/>
      <c r="B607" s="16"/>
      <c r="C607" s="16"/>
      <c r="D607" s="16"/>
      <c r="E607" s="16"/>
      <c r="F607" s="16"/>
      <c r="G607"/>
      <c r="H607" s="5"/>
      <c r="I607" s="5"/>
      <c r="J607" s="5"/>
      <c r="K607" s="5"/>
      <c r="L607" s="5"/>
      <c r="M607" s="5"/>
      <c r="N607"/>
    </row>
    <row r="608" spans="1:14" s="1" customFormat="1" ht="12.75">
      <c r="A608" s="16"/>
      <c r="B608" s="16"/>
      <c r="C608" s="16"/>
      <c r="D608" s="16"/>
      <c r="E608" s="16"/>
      <c r="F608" s="16"/>
      <c r="G608"/>
      <c r="H608" s="5"/>
      <c r="I608" s="5"/>
      <c r="J608" s="5"/>
      <c r="K608" s="5"/>
      <c r="L608" s="5"/>
      <c r="M608" s="5"/>
      <c r="N608"/>
    </row>
    <row r="609" spans="1:14" s="1" customFormat="1" ht="12.75">
      <c r="A609" s="16"/>
      <c r="B609" s="16"/>
      <c r="C609" s="16"/>
      <c r="D609" s="16"/>
      <c r="E609" s="16"/>
      <c r="F609" s="16"/>
      <c r="G609"/>
      <c r="H609" s="5"/>
      <c r="I609" s="5"/>
      <c r="J609" s="5"/>
      <c r="K609" s="5"/>
      <c r="L609" s="5"/>
      <c r="M609" s="5"/>
      <c r="N609"/>
    </row>
    <row r="610" spans="1:14" s="1" customFormat="1" ht="12.75">
      <c r="A610" s="16"/>
      <c r="B610" s="16"/>
      <c r="C610" s="16"/>
      <c r="D610" s="16"/>
      <c r="E610" s="16"/>
      <c r="F610" s="16"/>
      <c r="G610"/>
      <c r="H610" s="5"/>
      <c r="I610" s="5"/>
      <c r="J610" s="5"/>
      <c r="K610" s="5"/>
      <c r="L610" s="5"/>
      <c r="M610" s="5"/>
      <c r="N610"/>
    </row>
    <row r="611" spans="1:14" s="1" customFormat="1" ht="12.75">
      <c r="A611" s="16"/>
      <c r="B611" s="16"/>
      <c r="C611" s="16"/>
      <c r="D611" s="16"/>
      <c r="E611" s="16"/>
      <c r="F611" s="16"/>
      <c r="G611"/>
      <c r="H611" s="5"/>
      <c r="I611" s="5"/>
      <c r="J611" s="5"/>
      <c r="K611" s="5"/>
      <c r="L611" s="5"/>
      <c r="M611" s="5"/>
      <c r="N611"/>
    </row>
    <row r="612" spans="1:14" s="1" customFormat="1" ht="12.75">
      <c r="A612" s="16"/>
      <c r="B612" s="16"/>
      <c r="C612" s="16"/>
      <c r="D612" s="16"/>
      <c r="E612" s="16"/>
      <c r="F612" s="16"/>
      <c r="G612"/>
      <c r="H612" s="5"/>
      <c r="I612" s="5"/>
      <c r="J612" s="5"/>
      <c r="K612" s="5"/>
      <c r="L612" s="5"/>
      <c r="M612" s="5"/>
      <c r="N612"/>
    </row>
    <row r="613" spans="1:14" s="1" customFormat="1" ht="12.75">
      <c r="A613" s="16"/>
      <c r="B613" s="16"/>
      <c r="C613" s="16"/>
      <c r="D613" s="16"/>
      <c r="E613" s="16"/>
      <c r="F613" s="16"/>
      <c r="G613"/>
      <c r="H613" s="5"/>
      <c r="I613" s="5"/>
      <c r="J613" s="5"/>
      <c r="K613" s="5"/>
      <c r="L613" s="5"/>
      <c r="M613" s="5"/>
      <c r="N613"/>
    </row>
    <row r="614" spans="1:14" s="1" customFormat="1" ht="12.75">
      <c r="A614" s="16"/>
      <c r="B614" s="16"/>
      <c r="C614" s="16"/>
      <c r="D614" s="16"/>
      <c r="E614" s="16"/>
      <c r="F614" s="16"/>
      <c r="G614"/>
      <c r="H614" s="5"/>
      <c r="I614" s="5"/>
      <c r="J614" s="5"/>
      <c r="K614" s="5"/>
      <c r="L614" s="5"/>
      <c r="M614" s="5"/>
      <c r="N614"/>
    </row>
    <row r="615" spans="1:14" s="1" customFormat="1" ht="12.75">
      <c r="A615" s="16"/>
      <c r="B615" s="16"/>
      <c r="C615" s="16"/>
      <c r="D615" s="16"/>
      <c r="E615" s="16"/>
      <c r="F615" s="16"/>
      <c r="G615"/>
      <c r="H615" s="5"/>
      <c r="I615" s="5"/>
      <c r="J615" s="5"/>
      <c r="K615" s="5"/>
      <c r="L615" s="5"/>
      <c r="M615" s="5"/>
      <c r="N615"/>
    </row>
    <row r="616" spans="1:14" s="1" customFormat="1" ht="12.75">
      <c r="A616" s="16"/>
      <c r="B616" s="16"/>
      <c r="C616" s="16"/>
      <c r="D616" s="16"/>
      <c r="E616" s="16"/>
      <c r="F616" s="16"/>
      <c r="G616"/>
      <c r="H616" s="5"/>
      <c r="I616" s="5"/>
      <c r="J616" s="5"/>
      <c r="K616" s="5"/>
      <c r="L616" s="5"/>
      <c r="M616" s="5"/>
      <c r="N616"/>
    </row>
    <row r="617" spans="1:14" s="1" customFormat="1" ht="12.75">
      <c r="A617" s="16"/>
      <c r="B617" s="16"/>
      <c r="C617" s="16"/>
      <c r="D617" s="16"/>
      <c r="E617" s="16"/>
      <c r="F617" s="16"/>
      <c r="G617"/>
      <c r="H617" s="5"/>
      <c r="I617" s="5"/>
      <c r="J617" s="5"/>
      <c r="K617" s="5"/>
      <c r="L617" s="5"/>
      <c r="M617" s="5"/>
      <c r="N617"/>
    </row>
    <row r="618" spans="1:14" s="1" customFormat="1" ht="12.75">
      <c r="A618" s="16"/>
      <c r="B618" s="16"/>
      <c r="C618" s="16"/>
      <c r="D618" s="16"/>
      <c r="E618" s="16"/>
      <c r="F618" s="16"/>
      <c r="G618"/>
      <c r="H618" s="5"/>
      <c r="I618" s="5"/>
      <c r="J618" s="5"/>
      <c r="K618" s="5"/>
      <c r="L618" s="5"/>
      <c r="M618" s="5"/>
      <c r="N618"/>
    </row>
    <row r="619" spans="1:14" s="1" customFormat="1" ht="12.75">
      <c r="A619" s="16"/>
      <c r="B619" s="16"/>
      <c r="C619" s="16"/>
      <c r="D619" s="16"/>
      <c r="E619" s="16"/>
      <c r="F619" s="16"/>
      <c r="G619"/>
      <c r="H619" s="5"/>
      <c r="I619" s="5"/>
      <c r="J619" s="5"/>
      <c r="K619" s="5"/>
      <c r="L619" s="5"/>
      <c r="M619" s="5"/>
      <c r="N619"/>
    </row>
    <row r="620" spans="1:14" s="1" customFormat="1" ht="12.75">
      <c r="A620" s="16"/>
      <c r="B620" s="16"/>
      <c r="C620" s="16"/>
      <c r="D620" s="16"/>
      <c r="E620" s="16"/>
      <c r="F620" s="16"/>
      <c r="G620"/>
      <c r="H620" s="5"/>
      <c r="I620" s="5"/>
      <c r="J620" s="5"/>
      <c r="K620" s="5"/>
      <c r="L620" s="5"/>
      <c r="M620" s="5"/>
      <c r="N620"/>
    </row>
    <row r="621" spans="1:14" s="1" customFormat="1" ht="12.75">
      <c r="A621" s="16"/>
      <c r="B621" s="16"/>
      <c r="C621" s="16"/>
      <c r="D621" s="16"/>
      <c r="E621" s="16"/>
      <c r="F621" s="16"/>
      <c r="G621"/>
      <c r="H621" s="5"/>
      <c r="I621" s="5"/>
      <c r="J621" s="5"/>
      <c r="K621" s="5"/>
      <c r="L621" s="5"/>
      <c r="M621" s="5"/>
      <c r="N621"/>
    </row>
    <row r="622" spans="1:14" s="1" customFormat="1" ht="12.75">
      <c r="A622" s="16"/>
      <c r="B622" s="16"/>
      <c r="C622" s="16"/>
      <c r="D622" s="16"/>
      <c r="E622" s="16"/>
      <c r="F622" s="16"/>
      <c r="G622"/>
      <c r="H622" s="5"/>
      <c r="I622" s="5"/>
      <c r="J622" s="5"/>
      <c r="K622" s="5"/>
      <c r="L622" s="5"/>
      <c r="M622" s="5"/>
      <c r="N622"/>
    </row>
    <row r="623" spans="1:14" s="1" customFormat="1" ht="12.75">
      <c r="A623" s="16"/>
      <c r="B623" s="16"/>
      <c r="C623" s="16"/>
      <c r="D623" s="16"/>
      <c r="E623" s="16"/>
      <c r="F623" s="16"/>
      <c r="G623"/>
      <c r="H623" s="5"/>
      <c r="I623" s="5"/>
      <c r="J623" s="5"/>
      <c r="K623" s="5"/>
      <c r="L623" s="5"/>
      <c r="M623" s="5"/>
      <c r="N623"/>
    </row>
    <row r="624" spans="1:14" s="1" customFormat="1" ht="12.75">
      <c r="A624" s="16"/>
      <c r="B624" s="16"/>
      <c r="C624" s="16"/>
      <c r="D624" s="16"/>
      <c r="E624" s="16"/>
      <c r="F624" s="16"/>
      <c r="G624"/>
      <c r="H624" s="5"/>
      <c r="I624" s="5"/>
      <c r="J624" s="5"/>
      <c r="K624" s="5"/>
      <c r="L624" s="5"/>
      <c r="M624" s="5"/>
      <c r="N624"/>
    </row>
    <row r="625" spans="1:14" s="1" customFormat="1" ht="12.75">
      <c r="A625" s="16"/>
      <c r="B625" s="16"/>
      <c r="C625" s="16"/>
      <c r="D625" s="16"/>
      <c r="E625" s="16"/>
      <c r="F625" s="16"/>
      <c r="G625"/>
      <c r="H625" s="5"/>
      <c r="I625" s="5"/>
      <c r="J625" s="5"/>
      <c r="K625" s="5"/>
      <c r="L625" s="5"/>
      <c r="M625" s="5"/>
      <c r="N625"/>
    </row>
    <row r="626" spans="1:14" s="1" customFormat="1" ht="12.75">
      <c r="A626" s="16"/>
      <c r="B626" s="16"/>
      <c r="C626" s="16"/>
      <c r="D626" s="16"/>
      <c r="E626" s="16"/>
      <c r="F626" s="16"/>
      <c r="G626"/>
      <c r="H626" s="5"/>
      <c r="I626" s="5"/>
      <c r="J626" s="5"/>
      <c r="K626" s="5"/>
      <c r="L626" s="5"/>
      <c r="M626" s="5"/>
      <c r="N626"/>
    </row>
    <row r="627" spans="1:14" s="1" customFormat="1" ht="12.75">
      <c r="A627" s="16"/>
      <c r="B627" s="16"/>
      <c r="C627" s="16"/>
      <c r="D627" s="16"/>
      <c r="E627" s="16"/>
      <c r="F627" s="16"/>
      <c r="G627"/>
      <c r="H627" s="5"/>
      <c r="I627" s="5"/>
      <c r="J627" s="5"/>
      <c r="K627" s="5"/>
      <c r="L627" s="5"/>
      <c r="M627" s="5"/>
      <c r="N627"/>
    </row>
    <row r="628" spans="1:14" s="1" customFormat="1" ht="12.75">
      <c r="A628" s="16"/>
      <c r="B628" s="16"/>
      <c r="C628" s="16"/>
      <c r="D628" s="16"/>
      <c r="E628" s="16"/>
      <c r="F628" s="16"/>
      <c r="G628"/>
      <c r="H628" s="5"/>
      <c r="I628" s="5"/>
      <c r="J628" s="5"/>
      <c r="K628" s="5"/>
      <c r="L628" s="5"/>
      <c r="M628" s="5"/>
      <c r="N628"/>
    </row>
    <row r="629" spans="1:14" s="1" customFormat="1" ht="12.75">
      <c r="A629" s="16"/>
      <c r="B629" s="16"/>
      <c r="C629" s="16"/>
      <c r="D629" s="16"/>
      <c r="E629" s="16"/>
      <c r="F629" s="16"/>
      <c r="G629"/>
      <c r="H629" s="5"/>
      <c r="I629" s="5"/>
      <c r="J629" s="5"/>
      <c r="K629" s="5"/>
      <c r="L629" s="5"/>
      <c r="M629" s="5"/>
      <c r="N629"/>
    </row>
    <row r="630" spans="1:14" s="1" customFormat="1" ht="12.75">
      <c r="A630" s="16"/>
      <c r="B630" s="16"/>
      <c r="C630" s="16"/>
      <c r="D630" s="16"/>
      <c r="E630" s="16"/>
      <c r="F630" s="16"/>
      <c r="G630"/>
      <c r="H630" s="5"/>
      <c r="I630" s="5"/>
      <c r="J630" s="5"/>
      <c r="K630" s="5"/>
      <c r="L630" s="5"/>
      <c r="M630" s="5"/>
      <c r="N630"/>
    </row>
    <row r="631" spans="1:14" s="1" customFormat="1" ht="12.75">
      <c r="A631" s="16"/>
      <c r="B631" s="16"/>
      <c r="C631" s="16"/>
      <c r="D631" s="16"/>
      <c r="E631" s="16"/>
      <c r="F631" s="16"/>
      <c r="G631"/>
      <c r="H631" s="5"/>
      <c r="I631" s="5"/>
      <c r="J631" s="5"/>
      <c r="K631" s="5"/>
      <c r="L631" s="5"/>
      <c r="M631" s="5"/>
      <c r="N631"/>
    </row>
    <row r="632" spans="1:14" s="1" customFormat="1" ht="12.75">
      <c r="A632" s="16"/>
      <c r="B632" s="16"/>
      <c r="C632" s="16"/>
      <c r="D632" s="16"/>
      <c r="E632" s="16"/>
      <c r="F632" s="16"/>
      <c r="G632"/>
      <c r="H632" s="5"/>
      <c r="I632" s="5"/>
      <c r="J632" s="5"/>
      <c r="K632" s="5"/>
      <c r="L632" s="5"/>
      <c r="M632" s="5"/>
      <c r="N632"/>
    </row>
    <row r="633" spans="1:14" s="1" customFormat="1" ht="12.75">
      <c r="A633" s="16"/>
      <c r="B633" s="16"/>
      <c r="C633" s="16"/>
      <c r="D633" s="16"/>
      <c r="E633" s="16"/>
      <c r="F633" s="16"/>
      <c r="G633"/>
      <c r="H633" s="5"/>
      <c r="I633" s="5"/>
      <c r="J633" s="5"/>
      <c r="K633" s="5"/>
      <c r="L633" s="5"/>
      <c r="M633" s="5"/>
      <c r="N633"/>
    </row>
    <row r="634" spans="1:14" s="1" customFormat="1" ht="12.75">
      <c r="A634" s="16"/>
      <c r="B634" s="16"/>
      <c r="C634" s="16"/>
      <c r="D634" s="16"/>
      <c r="E634" s="16"/>
      <c r="F634" s="16"/>
      <c r="G634"/>
      <c r="H634" s="5"/>
      <c r="I634" s="5"/>
      <c r="J634" s="5"/>
      <c r="K634" s="5"/>
      <c r="L634" s="5"/>
      <c r="M634" s="5"/>
      <c r="N634"/>
    </row>
    <row r="635" spans="1:14" s="1" customFormat="1" ht="12.75">
      <c r="A635" s="16"/>
      <c r="B635" s="16"/>
      <c r="C635" s="16"/>
      <c r="D635" s="16"/>
      <c r="E635" s="16"/>
      <c r="F635" s="16"/>
      <c r="G635"/>
      <c r="H635" s="5"/>
      <c r="I635" s="5"/>
      <c r="J635" s="5"/>
      <c r="K635" s="5"/>
      <c r="L635" s="5"/>
      <c r="M635" s="5"/>
      <c r="N635"/>
    </row>
    <row r="636" spans="1:14" s="1" customFormat="1" ht="12.75">
      <c r="A636" s="16"/>
      <c r="B636" s="16"/>
      <c r="C636" s="16"/>
      <c r="D636" s="16"/>
      <c r="E636" s="16"/>
      <c r="F636" s="16"/>
      <c r="G636"/>
      <c r="H636" s="5"/>
      <c r="I636" s="5"/>
      <c r="J636" s="5"/>
      <c r="K636" s="5"/>
      <c r="L636" s="5"/>
      <c r="M636" s="5"/>
      <c r="N636"/>
    </row>
    <row r="637" spans="1:14" s="1" customFormat="1" ht="12.75">
      <c r="A637" s="16"/>
      <c r="B637" s="16"/>
      <c r="C637" s="16"/>
      <c r="D637" s="16"/>
      <c r="E637" s="16"/>
      <c r="F637" s="16"/>
      <c r="G637"/>
      <c r="H637" s="5"/>
      <c r="I637" s="5"/>
      <c r="J637" s="5"/>
      <c r="K637" s="5"/>
      <c r="L637" s="5"/>
      <c r="M637" s="5"/>
      <c r="N637"/>
    </row>
    <row r="638" spans="1:14" s="1" customFormat="1" ht="12.75">
      <c r="A638" s="16"/>
      <c r="B638" s="16"/>
      <c r="C638" s="16"/>
      <c r="D638" s="16"/>
      <c r="E638" s="16"/>
      <c r="F638" s="16"/>
      <c r="G638"/>
      <c r="H638" s="5"/>
      <c r="I638" s="5"/>
      <c r="J638" s="5"/>
      <c r="K638" s="5"/>
      <c r="L638" s="5"/>
      <c r="M638" s="5"/>
      <c r="N638"/>
    </row>
    <row r="639" spans="1:14" s="1" customFormat="1" ht="12.75">
      <c r="A639" s="16"/>
      <c r="B639" s="16"/>
      <c r="C639" s="16"/>
      <c r="D639" s="16"/>
      <c r="E639" s="16"/>
      <c r="F639" s="16"/>
      <c r="G639"/>
      <c r="H639" s="5"/>
      <c r="I639" s="5"/>
      <c r="J639" s="5"/>
      <c r="K639" s="5"/>
      <c r="L639" s="5"/>
      <c r="M639" s="5"/>
      <c r="N639"/>
    </row>
    <row r="640" spans="1:14" s="1" customFormat="1" ht="12.75">
      <c r="A640" s="16"/>
      <c r="B640" s="16"/>
      <c r="C640" s="16"/>
      <c r="D640" s="16"/>
      <c r="E640" s="16"/>
      <c r="F640" s="16"/>
      <c r="G640"/>
      <c r="H640" s="5"/>
      <c r="I640" s="5"/>
      <c r="J640" s="5"/>
      <c r="K640" s="5"/>
      <c r="L640" s="5"/>
      <c r="M640" s="5"/>
      <c r="N640"/>
    </row>
    <row r="641" spans="1:14" s="1" customFormat="1" ht="12.75">
      <c r="A641" s="16"/>
      <c r="B641" s="16"/>
      <c r="C641" s="16"/>
      <c r="D641" s="16"/>
      <c r="E641" s="16"/>
      <c r="F641" s="16"/>
      <c r="G641"/>
      <c r="H641" s="5"/>
      <c r="I641" s="5"/>
      <c r="J641" s="5"/>
      <c r="K641" s="5"/>
      <c r="L641" s="5"/>
      <c r="M641" s="5"/>
      <c r="N641"/>
    </row>
    <row r="642" spans="1:14" s="1" customFormat="1" ht="12.75">
      <c r="A642" s="16"/>
      <c r="B642" s="16"/>
      <c r="C642" s="16"/>
      <c r="D642" s="16"/>
      <c r="E642" s="16"/>
      <c r="F642" s="16"/>
      <c r="G642"/>
      <c r="H642" s="5"/>
      <c r="I642" s="5"/>
      <c r="J642" s="5"/>
      <c r="K642" s="5"/>
      <c r="L642" s="5"/>
      <c r="M642" s="5"/>
      <c r="N642"/>
    </row>
    <row r="643" spans="1:14" s="1" customFormat="1" ht="12.75">
      <c r="A643" s="16"/>
      <c r="B643" s="16"/>
      <c r="C643" s="16"/>
      <c r="D643" s="16"/>
      <c r="E643" s="16"/>
      <c r="F643" s="16"/>
      <c r="G643"/>
      <c r="H643" s="5"/>
      <c r="I643" s="5"/>
      <c r="J643" s="5"/>
      <c r="K643" s="5"/>
      <c r="L643" s="5"/>
      <c r="M643" s="5"/>
      <c r="N643"/>
    </row>
    <row r="644" spans="1:14" s="1" customFormat="1" ht="12.75">
      <c r="A644" s="16"/>
      <c r="B644" s="16"/>
      <c r="C644" s="16"/>
      <c r="D644" s="16"/>
      <c r="E644" s="16"/>
      <c r="F644" s="16"/>
      <c r="G644"/>
      <c r="H644" s="5"/>
      <c r="I644" s="5"/>
      <c r="J644" s="5"/>
      <c r="K644" s="5"/>
      <c r="L644" s="5"/>
      <c r="M644" s="5"/>
      <c r="N644"/>
    </row>
    <row r="645" spans="1:14" s="1" customFormat="1" ht="12.75">
      <c r="A645" s="16"/>
      <c r="B645" s="16"/>
      <c r="C645" s="16"/>
      <c r="D645" s="16"/>
      <c r="E645" s="16"/>
      <c r="F645" s="16"/>
      <c r="G645"/>
      <c r="H645" s="5"/>
      <c r="I645" s="5"/>
      <c r="J645" s="5"/>
      <c r="K645" s="5"/>
      <c r="L645" s="5"/>
      <c r="M645" s="5"/>
      <c r="N645"/>
    </row>
    <row r="646" spans="1:14" s="1" customFormat="1" ht="12.75">
      <c r="A646" s="16"/>
      <c r="B646" s="16"/>
      <c r="C646" s="16"/>
      <c r="D646" s="16"/>
      <c r="E646" s="16"/>
      <c r="F646" s="16"/>
      <c r="G646"/>
      <c r="H646" s="5"/>
      <c r="I646" s="5"/>
      <c r="J646" s="5"/>
      <c r="K646" s="5"/>
      <c r="L646" s="5"/>
      <c r="M646" s="5"/>
      <c r="N646"/>
    </row>
    <row r="647" spans="1:14" s="1" customFormat="1" ht="12.75">
      <c r="A647" s="16"/>
      <c r="B647" s="16"/>
      <c r="C647" s="16"/>
      <c r="D647" s="16"/>
      <c r="E647" s="16"/>
      <c r="F647" s="16"/>
      <c r="G647"/>
      <c r="H647" s="5"/>
      <c r="I647" s="5"/>
      <c r="J647" s="5"/>
      <c r="K647" s="5"/>
      <c r="L647" s="5"/>
      <c r="M647" s="5"/>
      <c r="N647"/>
    </row>
    <row r="648" spans="1:14" s="1" customFormat="1" ht="12.75">
      <c r="A648" s="16"/>
      <c r="B648" s="16"/>
      <c r="C648" s="16"/>
      <c r="D648" s="16"/>
      <c r="E648" s="16"/>
      <c r="F648" s="16"/>
      <c r="G648"/>
      <c r="H648" s="5"/>
      <c r="I648" s="5"/>
      <c r="J648" s="5"/>
      <c r="K648" s="5"/>
      <c r="L648" s="5"/>
      <c r="M648" s="5"/>
      <c r="N648"/>
    </row>
    <row r="649" spans="1:14" s="1" customFormat="1" ht="12.75">
      <c r="A649" s="16"/>
      <c r="B649" s="16"/>
      <c r="C649" s="16"/>
      <c r="D649" s="16"/>
      <c r="E649" s="16"/>
      <c r="F649" s="16"/>
      <c r="G649"/>
      <c r="H649" s="5"/>
      <c r="I649" s="5"/>
      <c r="J649" s="5"/>
      <c r="K649" s="5"/>
      <c r="L649" s="5"/>
      <c r="M649" s="5"/>
      <c r="N649"/>
    </row>
    <row r="650" spans="1:14" s="1" customFormat="1" ht="12.75">
      <c r="A650" s="16"/>
      <c r="B650" s="16"/>
      <c r="C650" s="16"/>
      <c r="D650" s="16"/>
      <c r="E650" s="16"/>
      <c r="F650" s="16"/>
      <c r="G650"/>
      <c r="H650" s="5"/>
      <c r="I650" s="5"/>
      <c r="J650" s="5"/>
      <c r="K650" s="5"/>
      <c r="L650" s="5"/>
      <c r="M650" s="5"/>
      <c r="N650"/>
    </row>
    <row r="651" spans="1:14" s="1" customFormat="1" ht="12.75">
      <c r="A651" s="16"/>
      <c r="B651" s="16"/>
      <c r="C651" s="16"/>
      <c r="D651" s="16"/>
      <c r="E651" s="16"/>
      <c r="F651" s="16"/>
      <c r="G651"/>
      <c r="H651" s="5"/>
      <c r="I651" s="5"/>
      <c r="J651" s="5"/>
      <c r="K651" s="5"/>
      <c r="L651" s="5"/>
      <c r="M651" s="5"/>
      <c r="N651"/>
    </row>
    <row r="652" spans="1:14" s="1" customFormat="1" ht="12.75">
      <c r="A652" s="16"/>
      <c r="B652" s="16"/>
      <c r="C652" s="16"/>
      <c r="D652" s="16"/>
      <c r="E652" s="16"/>
      <c r="F652" s="16"/>
      <c r="G652"/>
      <c r="H652" s="5"/>
      <c r="I652" s="5"/>
      <c r="J652" s="5"/>
      <c r="K652" s="5"/>
      <c r="L652" s="5"/>
      <c r="M652" s="5"/>
      <c r="N652"/>
    </row>
    <row r="653" spans="1:14" s="1" customFormat="1" ht="12.75">
      <c r="A653" s="16"/>
      <c r="B653" s="16"/>
      <c r="C653" s="16"/>
      <c r="D653" s="16"/>
      <c r="E653" s="16"/>
      <c r="F653" s="16"/>
      <c r="G653"/>
      <c r="H653" s="5"/>
      <c r="I653" s="5"/>
      <c r="J653" s="5"/>
      <c r="K653" s="5"/>
      <c r="L653" s="5"/>
      <c r="M653" s="5"/>
      <c r="N653"/>
    </row>
    <row r="654" spans="1:14" s="1" customFormat="1" ht="12.75">
      <c r="A654" s="16"/>
      <c r="B654" s="16"/>
      <c r="C654" s="16"/>
      <c r="D654" s="16"/>
      <c r="E654" s="16"/>
      <c r="F654" s="16"/>
      <c r="G654"/>
      <c r="H654" s="5"/>
      <c r="I654" s="5"/>
      <c r="J654" s="5"/>
      <c r="K654" s="5"/>
      <c r="L654" s="5"/>
      <c r="M654" s="5"/>
      <c r="N654"/>
    </row>
    <row r="655" spans="1:14" s="1" customFormat="1" ht="12.75">
      <c r="A655" s="16"/>
      <c r="B655" s="16"/>
      <c r="C655" s="16"/>
      <c r="D655" s="16"/>
      <c r="E655" s="16"/>
      <c r="F655" s="16"/>
      <c r="G655"/>
      <c r="H655" s="5"/>
      <c r="I655" s="5"/>
      <c r="J655" s="5"/>
      <c r="K655" s="5"/>
      <c r="L655" s="5"/>
      <c r="M655" s="5"/>
      <c r="N655"/>
    </row>
    <row r="656" spans="1:14" s="1" customFormat="1" ht="12.75">
      <c r="A656" s="16"/>
      <c r="B656" s="16"/>
      <c r="C656" s="16"/>
      <c r="D656" s="16"/>
      <c r="E656" s="16"/>
      <c r="F656" s="16"/>
      <c r="G656"/>
      <c r="H656" s="5"/>
      <c r="I656" s="5"/>
      <c r="J656" s="5"/>
      <c r="K656" s="5"/>
      <c r="L656" s="5"/>
      <c r="M656" s="5"/>
      <c r="N656"/>
    </row>
    <row r="657" spans="1:14" s="1" customFormat="1" ht="12.75">
      <c r="A657" s="16"/>
      <c r="B657" s="16"/>
      <c r="C657" s="16"/>
      <c r="D657" s="16"/>
      <c r="E657" s="16"/>
      <c r="F657" s="16"/>
      <c r="G657"/>
      <c r="H657" s="5"/>
      <c r="I657" s="5"/>
      <c r="J657" s="5"/>
      <c r="K657" s="5"/>
      <c r="L657" s="5"/>
      <c r="M657" s="5"/>
      <c r="N657"/>
    </row>
    <row r="658" spans="8:13" ht="12.75">
      <c r="H658" s="5"/>
      <c r="I658" s="5"/>
      <c r="J658" s="5"/>
      <c r="K658" s="5"/>
      <c r="L658" s="5"/>
      <c r="M658" s="5"/>
    </row>
    <row r="659" spans="8:13" ht="12.75">
      <c r="H659" s="5"/>
      <c r="I659" s="5"/>
      <c r="J659" s="5"/>
      <c r="K659" s="5"/>
      <c r="L659" s="5"/>
      <c r="M659" s="5"/>
    </row>
    <row r="660" spans="8:13" ht="12.75">
      <c r="H660" s="5"/>
      <c r="I660" s="5"/>
      <c r="J660" s="5"/>
      <c r="K660" s="5"/>
      <c r="L660" s="5"/>
      <c r="M660" s="5"/>
    </row>
    <row r="661" spans="8:13" ht="12.75">
      <c r="H661" s="5"/>
      <c r="I661" s="5"/>
      <c r="J661" s="5"/>
      <c r="K661" s="5"/>
      <c r="L661" s="5"/>
      <c r="M661" s="5"/>
    </row>
    <row r="662" spans="8:13" ht="12.75">
      <c r="H662" s="5"/>
      <c r="I662" s="5"/>
      <c r="J662" s="5"/>
      <c r="K662" s="5"/>
      <c r="L662" s="5"/>
      <c r="M662" s="5"/>
    </row>
    <row r="663" spans="8:13" ht="12.75">
      <c r="H663" s="5"/>
      <c r="I663" s="5"/>
      <c r="J663" s="5"/>
      <c r="K663" s="5"/>
      <c r="L663" s="5"/>
      <c r="M663" s="5"/>
    </row>
    <row r="664" spans="8:13" ht="12.75">
      <c r="H664" s="5"/>
      <c r="I664" s="5"/>
      <c r="J664" s="5"/>
      <c r="K664" s="5"/>
      <c r="L664" s="5"/>
      <c r="M664" s="5"/>
    </row>
    <row r="665" spans="8:13" ht="12.75">
      <c r="H665" s="5"/>
      <c r="I665" s="5"/>
      <c r="J665" s="5"/>
      <c r="K665" s="5"/>
      <c r="L665" s="5"/>
      <c r="M665" s="5"/>
    </row>
    <row r="666" spans="8:13" ht="12.75">
      <c r="H666" s="5"/>
      <c r="I666" s="5"/>
      <c r="J666" s="5"/>
      <c r="K666" s="5"/>
      <c r="L666" s="5"/>
      <c r="M666" s="5"/>
    </row>
    <row r="667" spans="8:13" ht="12.75">
      <c r="H667" s="5"/>
      <c r="I667" s="5"/>
      <c r="J667" s="5"/>
      <c r="K667" s="5"/>
      <c r="L667" s="5"/>
      <c r="M667" s="5"/>
    </row>
    <row r="668" spans="8:13" ht="12.75">
      <c r="H668" s="5"/>
      <c r="I668" s="5"/>
      <c r="J668" s="5"/>
      <c r="K668" s="5"/>
      <c r="L668" s="5"/>
      <c r="M668" s="5"/>
    </row>
    <row r="669" spans="8:13" ht="12.75">
      <c r="H669" s="5"/>
      <c r="I669" s="5"/>
      <c r="J669" s="5"/>
      <c r="K669" s="5"/>
      <c r="L669" s="5"/>
      <c r="M669" s="5"/>
    </row>
    <row r="670" spans="8:13" ht="12.75">
      <c r="H670" s="5"/>
      <c r="I670" s="5"/>
      <c r="J670" s="5"/>
      <c r="K670" s="5"/>
      <c r="L670" s="5"/>
      <c r="M670" s="5"/>
    </row>
    <row r="671" spans="8:13" ht="12.75">
      <c r="H671" s="5"/>
      <c r="I671" s="5"/>
      <c r="J671" s="5"/>
      <c r="K671" s="5"/>
      <c r="L671" s="5"/>
      <c r="M671" s="5"/>
    </row>
    <row r="672" spans="8:13" ht="12.75">
      <c r="H672" s="5"/>
      <c r="I672" s="5"/>
      <c r="J672" s="5"/>
      <c r="K672" s="5"/>
      <c r="L672" s="5"/>
      <c r="M672" s="5"/>
    </row>
    <row r="673" spans="8:13" ht="12.75">
      <c r="H673" s="5"/>
      <c r="I673" s="5"/>
      <c r="J673" s="5"/>
      <c r="K673" s="5"/>
      <c r="L673" s="5"/>
      <c r="M673" s="5"/>
    </row>
    <row r="674" spans="8:13" ht="12.75">
      <c r="H674" s="5"/>
      <c r="I674" s="5"/>
      <c r="J674" s="5"/>
      <c r="K674" s="5"/>
      <c r="L674" s="5"/>
      <c r="M674" s="5"/>
    </row>
    <row r="675" spans="8:13" ht="12.75">
      <c r="H675" s="5"/>
      <c r="I675" s="5"/>
      <c r="J675" s="5"/>
      <c r="K675" s="5"/>
      <c r="L675" s="5"/>
      <c r="M675" s="5"/>
    </row>
    <row r="676" spans="8:13" ht="12.75">
      <c r="H676" s="5"/>
      <c r="I676" s="5"/>
      <c r="J676" s="5"/>
      <c r="K676" s="5"/>
      <c r="L676" s="5"/>
      <c r="M676" s="5"/>
    </row>
    <row r="677" spans="8:13" ht="12.75">
      <c r="H677" s="5"/>
      <c r="I677" s="5"/>
      <c r="J677" s="5"/>
      <c r="K677" s="5"/>
      <c r="L677" s="5"/>
      <c r="M677" s="5"/>
    </row>
    <row r="678" spans="8:13" ht="12.75">
      <c r="H678" s="5"/>
      <c r="I678" s="5"/>
      <c r="J678" s="5"/>
      <c r="K678" s="5"/>
      <c r="L678" s="5"/>
      <c r="M678" s="5"/>
    </row>
    <row r="679" spans="8:13" ht="12.75">
      <c r="H679" s="5"/>
      <c r="I679" s="5"/>
      <c r="J679" s="5"/>
      <c r="K679" s="5"/>
      <c r="L679" s="5"/>
      <c r="M679" s="5"/>
    </row>
    <row r="680" spans="8:13" ht="12.75">
      <c r="H680" s="5"/>
      <c r="I680" s="5"/>
      <c r="J680" s="5"/>
      <c r="K680" s="5"/>
      <c r="L680" s="5"/>
      <c r="M680" s="5"/>
    </row>
    <row r="681" spans="8:13" ht="12.75">
      <c r="H681" s="5"/>
      <c r="I681" s="5"/>
      <c r="J681" s="5"/>
      <c r="K681" s="5"/>
      <c r="L681" s="5"/>
      <c r="M681" s="5"/>
    </row>
    <row r="682" spans="8:13" ht="12.75">
      <c r="H682" s="5"/>
      <c r="I682" s="5"/>
      <c r="J682" s="5"/>
      <c r="K682" s="5"/>
      <c r="L682" s="5"/>
      <c r="M682" s="5"/>
    </row>
    <row r="683" spans="8:13" ht="12.75">
      <c r="H683" s="5"/>
      <c r="I683" s="5"/>
      <c r="J683" s="5"/>
      <c r="K683" s="5"/>
      <c r="L683" s="5"/>
      <c r="M683" s="5"/>
    </row>
    <row r="684" spans="8:13" ht="12.75">
      <c r="H684" s="5"/>
      <c r="I684" s="5"/>
      <c r="J684" s="5"/>
      <c r="K684" s="5"/>
      <c r="L684" s="5"/>
      <c r="M684" s="5"/>
    </row>
    <row r="685" spans="8:13" ht="12.75">
      <c r="H685" s="5"/>
      <c r="I685" s="5"/>
      <c r="J685" s="5"/>
      <c r="K685" s="5"/>
      <c r="L685" s="5"/>
      <c r="M685" s="5"/>
    </row>
    <row r="686" spans="8:13" ht="12.75">
      <c r="H686" s="5"/>
      <c r="I686" s="5"/>
      <c r="J686" s="5"/>
      <c r="K686" s="5"/>
      <c r="L686" s="5"/>
      <c r="M686" s="5"/>
    </row>
    <row r="687" spans="8:13" ht="12.75">
      <c r="H687" s="5"/>
      <c r="I687" s="5"/>
      <c r="J687" s="5"/>
      <c r="K687" s="5"/>
      <c r="L687" s="5"/>
      <c r="M687" s="5"/>
    </row>
    <row r="688" spans="8:13" ht="12.75">
      <c r="H688" s="5"/>
      <c r="I688" s="5"/>
      <c r="J688" s="5"/>
      <c r="K688" s="5"/>
      <c r="L688" s="5"/>
      <c r="M688" s="5"/>
    </row>
    <row r="689" spans="8:13" ht="12.75">
      <c r="H689" s="5"/>
      <c r="I689" s="5"/>
      <c r="J689" s="5"/>
      <c r="K689" s="5"/>
      <c r="L689" s="5"/>
      <c r="M689" s="5"/>
    </row>
    <row r="690" spans="8:13" ht="12.75">
      <c r="H690" s="5"/>
      <c r="I690" s="5"/>
      <c r="J690" s="5"/>
      <c r="K690" s="5"/>
      <c r="L690" s="5"/>
      <c r="M690" s="5"/>
    </row>
    <row r="691" spans="8:13" ht="12.75">
      <c r="H691" s="5"/>
      <c r="I691" s="5"/>
      <c r="J691" s="5"/>
      <c r="K691" s="5"/>
      <c r="L691" s="5"/>
      <c r="M691" s="5"/>
    </row>
    <row r="692" spans="8:13" ht="12.75">
      <c r="H692" s="5"/>
      <c r="I692" s="5"/>
      <c r="J692" s="5"/>
      <c r="K692" s="5"/>
      <c r="L692" s="5"/>
      <c r="M692" s="5"/>
    </row>
    <row r="693" spans="8:13" ht="12.75">
      <c r="H693" s="5"/>
      <c r="I693" s="5"/>
      <c r="J693" s="5"/>
      <c r="K693" s="5"/>
      <c r="L693" s="5"/>
      <c r="M693" s="5"/>
    </row>
    <row r="694" spans="8:13" ht="12.75">
      <c r="H694" s="5"/>
      <c r="I694" s="5"/>
      <c r="J694" s="5"/>
      <c r="K694" s="5"/>
      <c r="L694" s="5"/>
      <c r="M694" s="5"/>
    </row>
    <row r="695" spans="8:13" ht="12.75">
      <c r="H695" s="5"/>
      <c r="I695" s="5"/>
      <c r="J695" s="5"/>
      <c r="K695" s="5"/>
      <c r="L695" s="5"/>
      <c r="M695" s="5"/>
    </row>
    <row r="696" spans="8:13" ht="12.75">
      <c r="H696" s="5"/>
      <c r="I696" s="5"/>
      <c r="J696" s="5"/>
      <c r="K696" s="5"/>
      <c r="L696" s="5"/>
      <c r="M696" s="5"/>
    </row>
    <row r="697" spans="8:13" ht="12.75">
      <c r="H697" s="5"/>
      <c r="I697" s="5"/>
      <c r="J697" s="5"/>
      <c r="K697" s="5"/>
      <c r="L697" s="5"/>
      <c r="M697" s="5"/>
    </row>
    <row r="698" spans="8:13" ht="12.75">
      <c r="H698" s="5"/>
      <c r="I698" s="5"/>
      <c r="J698" s="5"/>
      <c r="K698" s="5"/>
      <c r="L698" s="5"/>
      <c r="M698" s="5"/>
    </row>
    <row r="699" spans="8:13" ht="12.75">
      <c r="H699" s="5"/>
      <c r="I699" s="5"/>
      <c r="J699" s="5"/>
      <c r="K699" s="5"/>
      <c r="L699" s="5"/>
      <c r="M699" s="5"/>
    </row>
    <row r="700" spans="8:13" ht="12.75">
      <c r="H700" s="5"/>
      <c r="I700" s="5"/>
      <c r="J700" s="5"/>
      <c r="K700" s="5"/>
      <c r="L700" s="5"/>
      <c r="M700" s="5"/>
    </row>
    <row r="701" spans="8:13" ht="12.75">
      <c r="H701" s="5"/>
      <c r="I701" s="5"/>
      <c r="J701" s="5"/>
      <c r="K701" s="5"/>
      <c r="L701" s="5"/>
      <c r="M701" s="5"/>
    </row>
    <row r="702" spans="8:13" ht="12.75">
      <c r="H702" s="5"/>
      <c r="I702" s="5"/>
      <c r="J702" s="5"/>
      <c r="K702" s="5"/>
      <c r="L702" s="5"/>
      <c r="M702" s="5"/>
    </row>
    <row r="703" spans="8:13" ht="12.75">
      <c r="H703" s="5"/>
      <c r="I703" s="5"/>
      <c r="J703" s="5"/>
      <c r="K703" s="5"/>
      <c r="L703" s="5"/>
      <c r="M703" s="5"/>
    </row>
    <row r="704" spans="8:13" ht="12.75">
      <c r="H704" s="5"/>
      <c r="I704" s="5"/>
      <c r="J704" s="5"/>
      <c r="K704" s="5"/>
      <c r="L704" s="5"/>
      <c r="M704" s="5"/>
    </row>
    <row r="705" spans="8:13" ht="12.75">
      <c r="H705" s="5"/>
      <c r="I705" s="5"/>
      <c r="J705" s="5"/>
      <c r="K705" s="5"/>
      <c r="L705" s="5"/>
      <c r="M705" s="5"/>
    </row>
    <row r="706" spans="8:13" ht="12.75">
      <c r="H706" s="5"/>
      <c r="I706" s="5"/>
      <c r="J706" s="5"/>
      <c r="K706" s="5"/>
      <c r="L706" s="5"/>
      <c r="M706" s="5"/>
    </row>
    <row r="707" spans="8:13" ht="12.75">
      <c r="H707" s="5"/>
      <c r="I707" s="5"/>
      <c r="J707" s="5"/>
      <c r="K707" s="5"/>
      <c r="L707" s="5"/>
      <c r="M707" s="5"/>
    </row>
    <row r="708" spans="8:13" ht="12.75">
      <c r="H708" s="5"/>
      <c r="I708" s="5"/>
      <c r="J708" s="5"/>
      <c r="K708" s="5"/>
      <c r="L708" s="5"/>
      <c r="M708" s="5"/>
    </row>
    <row r="709" spans="8:13" ht="12.75">
      <c r="H709" s="5"/>
      <c r="I709" s="5"/>
      <c r="J709" s="5"/>
      <c r="K709" s="5"/>
      <c r="L709" s="5"/>
      <c r="M709" s="5"/>
    </row>
    <row r="710" spans="8:13" ht="12.75">
      <c r="H710" s="5"/>
      <c r="I710" s="5"/>
      <c r="J710" s="5"/>
      <c r="K710" s="5"/>
      <c r="L710" s="5"/>
      <c r="M710" s="5"/>
    </row>
    <row r="711" spans="8:13" ht="12.75">
      <c r="H711" s="5"/>
      <c r="I711" s="5"/>
      <c r="J711" s="5"/>
      <c r="K711" s="5"/>
      <c r="L711" s="5"/>
      <c r="M711" s="5"/>
    </row>
    <row r="712" spans="8:13" ht="12.75">
      <c r="H712" s="5"/>
      <c r="I712" s="5"/>
      <c r="J712" s="5"/>
      <c r="K712" s="5"/>
      <c r="L712" s="5"/>
      <c r="M712" s="5"/>
    </row>
    <row r="713" spans="8:13" ht="12.75">
      <c r="H713" s="5"/>
      <c r="I713" s="5"/>
      <c r="J713" s="5"/>
      <c r="K713" s="5"/>
      <c r="L713" s="5"/>
      <c r="M713" s="5"/>
    </row>
    <row r="714" spans="8:13" ht="12.75">
      <c r="H714" s="5"/>
      <c r="I714" s="5"/>
      <c r="J714" s="5"/>
      <c r="K714" s="5"/>
      <c r="L714" s="5"/>
      <c r="M714" s="5"/>
    </row>
    <row r="715" spans="8:13" ht="12.75">
      <c r="H715" s="5"/>
      <c r="I715" s="5"/>
      <c r="J715" s="5"/>
      <c r="K715" s="5"/>
      <c r="L715" s="5"/>
      <c r="M715" s="5"/>
    </row>
    <row r="716" spans="8:13" ht="12.75">
      <c r="H716" s="5"/>
      <c r="I716" s="5"/>
      <c r="J716" s="5"/>
      <c r="K716" s="5"/>
      <c r="L716" s="5"/>
      <c r="M716" s="5"/>
    </row>
    <row r="717" spans="8:13" ht="12.75">
      <c r="H717" s="5"/>
      <c r="I717" s="5"/>
      <c r="J717" s="5"/>
      <c r="K717" s="5"/>
      <c r="L717" s="5"/>
      <c r="M717" s="5"/>
    </row>
    <row r="718" spans="8:13" ht="12.75">
      <c r="H718" s="5"/>
      <c r="I718" s="5"/>
      <c r="J718" s="5"/>
      <c r="K718" s="5"/>
      <c r="L718" s="5"/>
      <c r="M718" s="5"/>
    </row>
  </sheetData>
  <mergeCells count="10">
    <mergeCell ref="G7:H7"/>
    <mergeCell ref="I7:I9"/>
    <mergeCell ref="E7:E9"/>
    <mergeCell ref="F7:F8"/>
    <mergeCell ref="C7:C9"/>
    <mergeCell ref="A2:D2"/>
    <mergeCell ref="B7:B9"/>
    <mergeCell ref="A7:A9"/>
    <mergeCell ref="D7:D9"/>
    <mergeCell ref="A3:D3"/>
  </mergeCells>
  <printOptions/>
  <pageMargins left="0.4" right="0.5118110236220472" top="0.64" bottom="0.62" header="0.4" footer="0.5118110236220472"/>
  <pageSetup horizontalDpi="600" verticalDpi="600" orientation="landscape" paperSize="9" scale="99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Urząd Gminy Biskupiec</cp:lastModifiedBy>
  <cp:lastPrinted>2005-05-04T10:21:00Z</cp:lastPrinted>
  <dcterms:created xsi:type="dcterms:W3CDTF">2003-10-01T12:36:52Z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